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<sst xmlns="http://schemas.openxmlformats.org/spreadsheetml/2006/main" count="147" uniqueCount="147">
  <si>
    <t>Besoins matière</t>
  </si>
  <si>
    <t>Multiplicateur souhaité</t>
  </si>
  <si>
    <t>Quantité de référence</t>
  </si>
  <si>
    <t>kg</t>
  </si>
  <si>
    <t>Quantité obtenue</t>
  </si>
  <si>
    <t>Code</t>
  </si>
  <si>
    <t>Matière première</t>
  </si>
  <si>
    <t>Classe</t>
  </si>
  <si>
    <t>Base (×1, modifiable)</t>
  </si>
  <si>
    <t>Quantité</t>
  </si>
  <si>
    <t>Unité</t>
  </si>
  <si>
    <t>Coût H.T.</t>
  </si>
  <si>
    <t>EAU</t>
  </si>
  <si>
    <t>Eau (robinet - moy. France 2026)</t>
  </si>
  <si>
    <t>Matières premières</t>
  </si>
  <si>
    <t>lt</t>
  </si>
  <si>
    <t>EPI-POIVRE-NOIR</t>
  </si>
  <si>
    <t>Poivre noir moulu</t>
  </si>
  <si>
    <t>Épices en poudre et graines</t>
  </si>
  <si>
    <t>HER-LAURIER</t>
  </si>
  <si>
    <t>Laurier sauce feuilles</t>
  </si>
  <si>
    <t>Herbes aromatiques séchées</t>
  </si>
  <si>
    <t>HER-THYM</t>
  </si>
  <si>
    <t>Thym séché</t>
  </si>
  <si>
    <t>RNME1014107</t>
  </si>
  <si>
    <t>Vin blanc bib 10L UE</t>
  </si>
  <si>
    <t>Boissons</t>
  </si>
  <si>
    <t>u</t>
  </si>
  <si>
    <t>FEC-PDT</t>
  </si>
  <si>
    <t>Fécule de pomme de terre</t>
  </si>
  <si>
    <t>Semoules &amp; amidons</t>
  </si>
  <si>
    <t>BEU-DOUX</t>
  </si>
  <si>
    <t>Beurre doux 82% MG plaquette</t>
  </si>
  <si>
    <t>Beurres et margarines</t>
  </si>
  <si>
    <t>RNM17710123</t>
  </si>
  <si>
    <t>AIL frais France cat.I 60-80mm</t>
  </si>
  <si>
    <t>Légumes</t>
  </si>
  <si>
    <t>RNM0420123</t>
  </si>
  <si>
    <t>CAROTTE France extra colis 12kg</t>
  </si>
  <si>
    <t>RNM23500123</t>
  </si>
  <si>
    <t>CHAMPIGNON DE PARIS Pologne pied coupé cat.I plateau</t>
  </si>
  <si>
    <t>RNM0440123</t>
  </si>
  <si>
    <t>ÉCHALOTE France cat.I</t>
  </si>
  <si>
    <t>RNM27820123</t>
  </si>
  <si>
    <t>OIGNON jaune France cat.I 60-80mm</t>
  </si>
  <si>
    <t>RNM6520160</t>
  </si>
  <si>
    <t>PERSIL simple France botte</t>
  </si>
  <si>
    <t>bte</t>
  </si>
  <si>
    <t>RNM9360123</t>
  </si>
  <si>
    <t>TOMATE ronde Maroc cat.I 67-82mm</t>
  </si>
  <si>
    <t>PAIN-TOAST</t>
  </si>
  <si>
    <t>Pain de mie toast industriel (kg)</t>
  </si>
  <si>
    <t>Pains et bases précuits</t>
  </si>
  <si>
    <t>00002616</t>
  </si>
  <si>
    <t>Os de veau (pieds, jarret)</t>
  </si>
  <si>
    <t>Veau</t>
  </si>
  <si>
    <t>Total</t>
  </si>
  <si>
    <t>Recette</t>
  </si>
  <si>
    <t>#</t>
  </si>
  <si>
    <t>Verbe</t>
  </si>
  <si>
    <t>Étape</t>
  </si>
  <si>
    <t>Précision technique</t>
  </si>
  <si>
    <t>Durée</t>
  </si>
  <si>
    <t>DUXELLES À FARCIR</t>
  </si>
  <si>
    <t>Mise en place — Peser et mesurer toutes les denrées, vérifier leur fraîcheur.</t>
  </si>
  <si>
    <t>Préparer une duxelles sèche (voir GRO_CDR_B316).</t>
  </si>
  <si>
    <t>Contrôler la consistance et l'assaisonnement.</t>
  </si>
  <si>
    <t>Débarrasser dans une calotte inox et couvrir d'un papier sulfurisé beurré.</t>
  </si>
  <si>
    <t>DUXELLES SÈCHE</t>
  </si>
  <si>
    <t>METTRE EN PLACE</t>
  </si>
  <si>
    <t>ÉPLUCHER</t>
  </si>
  <si>
    <t>SUER</t>
  </si>
  <si>
    <t>CUIRE</t>
  </si>
  <si>
    <t>FOND BRUN DE VEAU LIÉ</t>
  </si>
  <si>
    <t>Mettre en place le poste de travail — Peser, mesurer et contrôler les denrées.</t>
  </si>
  <si>
    <t>Faire suer au beurre une fine Mirepoix (facultatif).</t>
  </si>
  <si>
    <t>LIER</t>
  </si>
  <si>
    <t>Réduire le fond — Ajouter le fond brun de veau ; le porter à ébullition, puis le réduire en le dépouillant et en l'écumant fréquemment.</t>
  </si>
  <si>
    <t>VÉRIFIER</t>
  </si>
  <si>
    <t>PASSER</t>
  </si>
  <si>
    <t>Passer le fond brun de veau lié au chinois étamine.</t>
  </si>
  <si>
    <t>+63°C ou +3°C max</t>
  </si>
  <si>
    <t>1440 min (repos)</t>
  </si>
  <si>
    <t>FOND BRUN DE VEAU</t>
  </si>
  <si>
    <t>Mise en place du poste de travail — Réunir les denrées, le matériel de préparation et de cuisson. Contrôler la fraîcheur et la qualité des produits.</t>
  </si>
  <si>
    <t>Concasser les ingrédients de base en menus morceaux.</t>
  </si>
  <si>
    <t>Passer le fond au chinois sans le fouler — D'abord au chinois ordinaire, puis filtrer finement au chinois étamine ; dégraisser parfaitement.</t>
  </si>
  <si>
    <t>Refroidir le fond rapidement — S'il n'est pas utilisé immédiatement, le refroidir rapidement et le maintenir à couvert en enceinte réfrigérée à + 3 °C maximum.</t>
  </si>
  <si>
    <t>BOUQUET GARNI</t>
  </si>
  <si>
    <t>TRIER</t>
  </si>
  <si>
    <t>FOURRER</t>
  </si>
  <si>
    <t>Niveau</t>
  </si>
  <si>
    <t>Composant</t>
  </si>
  <si>
    <t>Type</t>
  </si>
  <si>
    <t>Quantité (× multiplicateur, voir feuille Besoins)</t>
  </si>
  <si>
    <t>recette</t>
  </si>
  <si>
    <t xml:space="preserve">    ↳ DUXELLES SÈCHE</t>
  </si>
  <si>
    <t xml:space="preserve">        ↳ CHAMPIGNON DE PARIS Pologne pied coupé cat.I plateau</t>
  </si>
  <si>
    <t>matiere</t>
  </si>
  <si>
    <t xml:space="preserve">        ↳ Beurre doux 82% MG plaquette</t>
  </si>
  <si>
    <t xml:space="preserve">        ↳ OIGNON jaune France cat.I 60-80mm</t>
  </si>
  <si>
    <t xml:space="preserve">        ↳ ÉCHALOTE France cat.I</t>
  </si>
  <si>
    <t xml:space="preserve">        ↳ PERSIL PLAT (KG) (conv.)</t>
  </si>
  <si>
    <t>conversion</t>
  </si>
  <si>
    <t xml:space="preserve">        ↳ Poivre noir moulu</t>
  </si>
  <si>
    <t xml:space="preserve">    ↳ VIN BLANC CUISSON (L) (conv.)</t>
  </si>
  <si>
    <t xml:space="preserve">    ↳ FOND BRUN DE VEAU LIÉ</t>
  </si>
  <si>
    <t xml:space="preserve">        ↳ FOND BRUN DE VEAU</t>
  </si>
  <si>
    <t xml:space="preserve">            ↳ Os de veau (pieds, jarret)</t>
  </si>
  <si>
    <t xml:space="preserve">            ↳ CAROTTE France extra colis 12kg</t>
  </si>
  <si>
    <t xml:space="preserve">            ↳ OIGNON jaune France cat.I 60-80mm</t>
  </si>
  <si>
    <t xml:space="preserve">            ↳ AIL frais France cat.I 60-80mm</t>
  </si>
  <si>
    <t xml:space="preserve">            ↳ TOMATE ronde Maroc cat.I 67-82mm</t>
  </si>
  <si>
    <t xml:space="preserve">            ↳ BOUQUET GARNI</t>
  </si>
  <si>
    <t>pc</t>
  </si>
  <si>
    <t xml:space="preserve">                ↳ PERSIL PLAT (KG) (conv.)</t>
  </si>
  <si>
    <t xml:space="preserve">                ↳ Thym séché</t>
  </si>
  <si>
    <t xml:space="preserve">                ↳ Laurier sauce feuilles</t>
  </si>
  <si>
    <t xml:space="preserve">            ↳ Eau (robinet - moy. France 2026)</t>
  </si>
  <si>
    <t xml:space="preserve">        ↳ Fécule de pomme de terre</t>
  </si>
  <si>
    <t xml:space="preserve">        ↳ VIN BLANC CUISSON (L) (conv.)</t>
  </si>
  <si>
    <t xml:space="preserve">    ↳ AIL frais France cat.I 60-80mm</t>
  </si>
  <si>
    <t xml:space="preserve">    ↳ Pain de mie toast industriel (kg)</t>
  </si>
  <si>
    <t>Fiche technique — DUXELLES À FARCIR</t>
  </si>
  <si>
    <t>DUXELLES À FARCIR  GRO_CDR_B317</t>
  </si>
  <si>
    <t>1.</t>
  </si>
  <si>
    <t>2.</t>
  </si>
  <si>
    <t xml:space="preserve">    DUXELLES SÈCHE</t>
  </si>
  <si>
    <t>3.</t>
  </si>
  <si>
    <t xml:space="preserve">    VIN BLANC CUISSON (L) (conv.)</t>
  </si>
  <si>
    <t xml:space="preserve">    FOND BRUN DE VEAU LIÉ</t>
  </si>
  <si>
    <t xml:space="preserve">    AIL frais France cat.I 60-80mm</t>
  </si>
  <si>
    <t>4.</t>
  </si>
  <si>
    <t>5.</t>
  </si>
  <si>
    <t>↳ DUXELLES SÈCHE  GRO_CDR_B316</t>
  </si>
  <si>
    <t xml:space="preserve">    OIGNON jaune France cat.I 60-80mm</t>
  </si>
  <si>
    <t xml:space="preserve">    PERSIL PLAT (KG) (conv.)</t>
  </si>
  <si>
    <t>↳ FOND BRUN DE VEAU LIÉ  GRO_CDR_B278</t>
  </si>
  <si>
    <t xml:space="preserve">    FOND BRUN DE VEAU</t>
  </si>
  <si>
    <t>6.</t>
  </si>
  <si>
    <t>↳ FOND BRUN DE VEAU  GRO_CDR_B258</t>
  </si>
  <si>
    <t xml:space="preserve">    BOUQUET GARNI</t>
  </si>
  <si>
    <t>7.</t>
  </si>
  <si>
    <t>8.</t>
  </si>
  <si>
    <t>9.</t>
  </si>
  <si>
    <t>↳ BOUQUET GARNI  BPI-CUI-BGT-GRN</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</si>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</sst>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9">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0" fillId="0" borderId="0" xfId="0" applyAlignment="1">
      <alignment horizontal="right"/>
    </xf>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1.1</v>
      </c>
      <c r="C3" t="s" s="5">
        <v>3</v>
      </c>
      <c r="D3"/>
      <c r="E3"/>
      <c r="F3"/>
    </row>
    <row r="4">
      <c r="A4" t="s">
        <v>4</v>
      </c>
      <c r="B4" s="6">
        <f>$B$2*B3</f>
        <v>1.1</v>
      </c>
      <c r="C4" t="str">
        <f>C3</f>
        <v>kg</v>
      </c>
      <c r="D4"/>
      <c r="E4"/>
      <c r="F4"/>
    </row>
    <row r="5">
      <c r="A5"/>
      <c r="B5"/>
      <c r="C5"/>
      <c r="D5"/>
      <c r="E5"/>
      <c r="F5"/>
    </row>
    <row r="6">
      <c r="A6" t="s" s="7">
        <v>5</v>
      </c>
      <c r="B6" t="s" s="7">
        <v>6</v>
      </c>
      <c r="C6" t="s" s="7">
        <v>7</v>
      </c>
      <c r="D6" t="s" s="7">
        <v>8</v>
      </c>
      <c r="E6" t="s" s="7">
        <v>9</v>
      </c>
      <c r="F6" t="s" s="7">
        <v>10</v>
      </c>
      <c r="G6" t="s" s="7">
        <v>11</v>
      </c>
    </row>
    <row r="7">
      <c r="A7" t="s">
        <v>12</v>
      </c>
      <c r="B7" t="s">
        <v>13</v>
      </c>
      <c r="C7" t="s">
        <v>14</v>
      </c>
      <c r="D7" s="4">
        <v>1.2</v>
      </c>
      <c r="E7" s="6">
        <f>D7*$B$2</f>
        <v>1.2</v>
      </c>
      <c r="F7" t="s">
        <v>15</v>
      </c>
      <c r="G7" s="8">
        <f>E7*0.0043</f>
        <v>0.00516</v>
      </c>
    </row>
    <row r="8">
      <c r="A8" t="s">
        <v>16</v>
      </c>
      <c r="B8" t="s">
        <v>17</v>
      </c>
      <c r="C8" t="s">
        <v>18</v>
      </c>
      <c r="D8" s="4">
        <v>0.001</v>
      </c>
      <c r="E8" s="6">
        <f>D8*$B$2</f>
        <v>0.001</v>
      </c>
      <c r="F8" t="s">
        <v>3</v>
      </c>
      <c r="G8" s="8">
        <f>E8*12.5</f>
        <v>0.0125</v>
      </c>
    </row>
    <row r="9">
      <c r="A9" t="s">
        <v>19</v>
      </c>
      <c r="B9" t="s">
        <v>20</v>
      </c>
      <c r="C9" t="s">
        <v>21</v>
      </c>
      <c r="D9" s="4">
        <v>0.0008</v>
      </c>
      <c r="E9" s="6">
        <f>D9*$B$2</f>
        <v>0.0008</v>
      </c>
      <c r="F9" t="s">
        <v>3</v>
      </c>
      <c r="G9" s="8">
        <f>E9*9.8</f>
        <v>0.00784</v>
      </c>
    </row>
    <row r="10">
      <c r="A10" t="s">
        <v>22</v>
      </c>
      <c r="B10" t="s">
        <v>23</v>
      </c>
      <c r="C10" t="s">
        <v>21</v>
      </c>
      <c r="D10" s="4">
        <v>0.0008</v>
      </c>
      <c r="E10" s="6">
        <f>D10*$B$2</f>
        <v>0.0008</v>
      </c>
      <c r="F10" t="s">
        <v>3</v>
      </c>
      <c r="G10" s="8">
        <f>E10*8.5</f>
        <v>0.0068</v>
      </c>
    </row>
    <row r="11">
      <c r="A11" t="s">
        <v>24</v>
      </c>
      <c r="B11" t="s">
        <v>25</v>
      </c>
      <c r="C11" t="s">
        <v>26</v>
      </c>
      <c r="D11" s="4">
        <v>0.022</v>
      </c>
      <c r="E11" s="6">
        <f>D11*$B$2</f>
        <v>0.022</v>
      </c>
      <c r="F11" t="s">
        <v>27</v>
      </c>
      <c r="G11" s="8">
        <f>E11*24.02</f>
        <v>0.52844</v>
      </c>
    </row>
    <row r="12">
      <c r="A12" t="s">
        <v>28</v>
      </c>
      <c r="B12" t="s">
        <v>29</v>
      </c>
      <c r="C12" t="s">
        <v>30</v>
      </c>
      <c r="D12" s="4">
        <v>0.008</v>
      </c>
      <c r="E12" s="6">
        <f>D12*$B$2</f>
        <v>0.008</v>
      </c>
      <c r="F12" t="s">
        <v>3</v>
      </c>
      <c r="G12" s="8">
        <f>E12*1.5</f>
        <v>0.012</v>
      </c>
    </row>
    <row r="13">
      <c r="A13" t="s">
        <v>31</v>
      </c>
      <c r="B13" t="s">
        <v>32</v>
      </c>
      <c r="C13" t="s">
        <v>33</v>
      </c>
      <c r="D13" s="4">
        <v>0.1</v>
      </c>
      <c r="E13" s="6">
        <f>D13*$B$2</f>
        <v>0.1</v>
      </c>
      <c r="F13" t="s">
        <v>3</v>
      </c>
      <c r="G13" s="8">
        <f>E13*5.2</f>
        <v>0.52</v>
      </c>
    </row>
    <row r="14">
      <c r="A14" t="s">
        <v>34</v>
      </c>
      <c r="B14" t="s">
        <v>35</v>
      </c>
      <c r="C14" t="s">
        <v>36</v>
      </c>
      <c r="D14" s="4">
        <v>0.028</v>
      </c>
      <c r="E14" s="6">
        <f>D14*$B$2</f>
        <v>0.028</v>
      </c>
      <c r="F14" t="s">
        <v>3</v>
      </c>
      <c r="G14" s="8">
        <f>E14*6.5</f>
        <v>0.182</v>
      </c>
    </row>
    <row r="15">
      <c r="A15" t="s">
        <v>37</v>
      </c>
      <c r="B15" t="s">
        <v>38</v>
      </c>
      <c r="C15" t="s">
        <v>36</v>
      </c>
      <c r="D15" s="4">
        <v>0.08</v>
      </c>
      <c r="E15" s="6">
        <f>D15*$B$2</f>
        <v>0.08</v>
      </c>
      <c r="F15" t="s">
        <v>3</v>
      </c>
      <c r="G15" s="8">
        <f>E15*1.1</f>
        <v>0.088</v>
      </c>
    </row>
    <row r="16">
      <c r="A16" t="s">
        <v>39</v>
      </c>
      <c r="B16" t="s">
        <v>40</v>
      </c>
      <c r="C16" t="s">
        <v>36</v>
      </c>
      <c r="D16" s="4">
        <v>1</v>
      </c>
      <c r="E16" s="6">
        <f>D16*$B$2</f>
        <v>1</v>
      </c>
      <c r="F16" t="s">
        <v>3</v>
      </c>
      <c r="G16" s="8">
        <f>E16*3.2</f>
        <v>3.2</v>
      </c>
    </row>
    <row r="17">
      <c r="A17" t="s">
        <v>41</v>
      </c>
      <c r="B17" t="s">
        <v>42</v>
      </c>
      <c r="C17" t="s">
        <v>36</v>
      </c>
      <c r="D17" s="4">
        <v>0.075</v>
      </c>
      <c r="E17" s="6">
        <f>D17*$B$2</f>
        <v>0.075</v>
      </c>
      <c r="F17" t="s">
        <v>3</v>
      </c>
      <c r="G17" s="8">
        <f>E17*1.3</f>
        <v>0.0975</v>
      </c>
    </row>
    <row r="18">
      <c r="A18" t="s">
        <v>43</v>
      </c>
      <c r="B18" t="s">
        <v>44</v>
      </c>
      <c r="C18" t="s">
        <v>36</v>
      </c>
      <c r="D18" s="4">
        <v>0.155</v>
      </c>
      <c r="E18" s="6">
        <f>D18*$B$2</f>
        <v>0.155</v>
      </c>
      <c r="F18" t="s">
        <v>3</v>
      </c>
      <c r="G18" s="8">
        <f>E18*0.4</f>
        <v>0.062</v>
      </c>
    </row>
    <row r="19">
      <c r="A19" t="s">
        <v>45</v>
      </c>
      <c r="B19" t="s">
        <v>46</v>
      </c>
      <c r="C19" t="s">
        <v>36</v>
      </c>
      <c r="D19" s="4">
        <v>0.36</v>
      </c>
      <c r="E19" s="6">
        <f>D19*$B$2</f>
        <v>0.36</v>
      </c>
      <c r="F19" t="s">
        <v>47</v>
      </c>
      <c r="G19" s="8">
        <f>E19*0.45</f>
        <v>0.162</v>
      </c>
    </row>
    <row r="20">
      <c r="A20" t="s">
        <v>48</v>
      </c>
      <c r="B20" t="s">
        <v>49</v>
      </c>
      <c r="C20" t="s">
        <v>36</v>
      </c>
      <c r="D20" s="4">
        <v>0.16</v>
      </c>
      <c r="E20" s="6">
        <f>D20*$B$2</f>
        <v>0.16</v>
      </c>
      <c r="F20" t="s">
        <v>3</v>
      </c>
      <c r="G20" s="8">
        <f>E20*2.8</f>
        <v>0.448</v>
      </c>
    </row>
    <row r="21">
      <c r="A21" t="s">
        <v>50</v>
      </c>
      <c r="B21" t="s">
        <v>51</v>
      </c>
      <c r="C21" t="s">
        <v>52</v>
      </c>
      <c r="D21" s="4">
        <v>0.175</v>
      </c>
      <c r="E21" s="6">
        <f>D21*$B$2</f>
        <v>0.175</v>
      </c>
      <c r="F21" t="s">
        <v>3</v>
      </c>
      <c r="G21" s="8">
        <f>E21*2.8</f>
        <v>0.49</v>
      </c>
    </row>
    <row r="22">
      <c r="A22" t="s" s="9">
        <v>53</v>
      </c>
      <c r="B22" t="s">
        <v>54</v>
      </c>
      <c r="C22" t="s">
        <v>55</v>
      </c>
      <c r="D22" s="4">
        <v>0.8</v>
      </c>
      <c r="E22" s="6">
        <f>D22*$B$2</f>
        <v>0.8</v>
      </c>
      <c r="F22" t="s">
        <v>3</v>
      </c>
      <c r="G22" s="8">
        <f>E22*2.5</f>
        <v>2</v>
      </c>
    </row>
    <row r="23">
      <c r="A23"/>
      <c r="B23"/>
      <c r="C23"/>
      <c r="D23"/>
      <c r="E23"/>
      <c r="F23" t="s" s="10">
        <v>56</v>
      </c>
      <c r="G23" s="11">
        <f>SUM(G7:G22)</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57</v>
      </c>
      <c r="B1" t="s" s="7">
        <v>58</v>
      </c>
      <c r="C1" t="s" s="7">
        <v>59</v>
      </c>
      <c r="D1" t="s" s="7">
        <v>60</v>
      </c>
      <c r="E1" t="s" s="7">
        <v>61</v>
      </c>
      <c r="F1" t="s" s="7">
        <v>62</v>
      </c>
    </row>
    <row r="2">
      <c r="A2" t="s">
        <v>63</v>
      </c>
      <c r="B2">
        <v>1</v>
      </c>
      <c r="C2"/>
      <c r="D2" t="s" s="12">
        <v>64</v>
      </c>
      <c r="E2" t="s" s="12"/>
      <c r="F2"/>
    </row>
    <row r="3">
      <c r="A3" t="s">
        <v>63</v>
      </c>
      <c r="B3">
        <v>2</v>
      </c>
      <c r="C3"/>
      <c r="D3" t="s" s="12">
        <v>65</v>
      </c>
      <c r="E3" t="s" s="12"/>
      <c r="F3"/>
    </row>
    <row r="4">
      <c r="A4" t="s">
        <v>63</v>
      </c>
      <c r="B4">
        <v>3</v>
      </c>
      <c r="C4"/>
      <c r="D4" t="inlineStr" s="12">
        <is>
          <t>Compléter — Mouiller au vin blanc et le réduire presque à sec. Ajouter le fond lié tomaté (ou la demi-glace) et l'ail haché fin, réduire doucement, puis incorporer la mie de pain passée au tamis. Réduire jusqu'à la tenue voulue en remuant souvent à la spatule en exoglass.</t>
        </is>
      </c>
      <c r="E4" t="s" s="12"/>
      <c r="F4"/>
    </row>
    <row r="5">
      <c r="A5" t="s">
        <v>63</v>
      </c>
      <c r="B5">
        <v>4</v>
      </c>
      <c r="C5"/>
      <c r="D5" t="s" s="12">
        <v>66</v>
      </c>
      <c r="E5" t="s" s="12"/>
      <c r="F5"/>
    </row>
    <row r="6">
      <c r="A6" t="s">
        <v>63</v>
      </c>
      <c r="B6">
        <v>5</v>
      </c>
      <c r="C6"/>
      <c r="D6" t="s" s="12">
        <v>67</v>
      </c>
      <c r="E6" t="s" s="12"/>
      <c r="F6"/>
    </row>
    <row r="7">
      <c r="A7" t="s">
        <v>68</v>
      </c>
      <c r="B7">
        <v>1</v>
      </c>
      <c r="C7" t="s">
        <v>69</v>
      </c>
      <c r="D7" t="s" s="12">
        <v>64</v>
      </c>
      <c r="E7" t="s" s="12"/>
      <c r="F7"/>
    </row>
    <row r="8">
      <c r="A8" t="s">
        <v>68</v>
      </c>
      <c r="B8">
        <v>2</v>
      </c>
      <c r="C8" t="s">
        <v>70</v>
      </c>
      <c r="D8" t="inlineStr" s="12">
        <is>
          <t>Préparer les légumes — Ciseler finement oignons et échalotes ; laver, équeuter, sécher et hacher le persil. Éplucher, laver et émincer les champignons au dernier moment, les hacher finement et vite (le mixeur convient bien), puis les tordre dans une étamine pour en exprimer le plus d'eau possible.</t>
        </is>
      </c>
      <c r="E8" t="s" s="12"/>
      <c r="F8"/>
    </row>
    <row r="9">
      <c r="A9" t="s">
        <v>68</v>
      </c>
      <c r="B9">
        <v>3</v>
      </c>
      <c r="C9" t="s">
        <v>71</v>
      </c>
      <c r="D9" t="inlineStr" s="12">
        <is>
          <t>Cuire — Faire suer au beurre oignons et échalotes sans coloration, ajouter les champignons pressés, saler et poivrer. Cuire à feu vif jusqu'à ce que l'eau soit entièrement évaporée, en remuant souvent à la spatule en exoglass, surtout vers la fin. Ajouter le persil haché.</t>
        </is>
      </c>
      <c r="E9" t="s" s="12"/>
      <c r="F9"/>
    </row>
    <row r="10">
      <c r="A10" t="s">
        <v>68</v>
      </c>
      <c r="B10">
        <v>4</v>
      </c>
      <c r="C10" t="s">
        <v>72</v>
      </c>
      <c r="D10" t="s" s="12">
        <v>67</v>
      </c>
      <c r="E10" t="s" s="12"/>
      <c r="F10"/>
    </row>
    <row r="11">
      <c r="A11" t="s">
        <v>73</v>
      </c>
      <c r="B11">
        <v>1</v>
      </c>
      <c r="C11" t="s">
        <v>69</v>
      </c>
      <c r="D11" t="s" s="12">
        <v>74</v>
      </c>
      <c r="E11" t="s" s="12"/>
      <c r="F11"/>
    </row>
    <row r="12">
      <c r="A12" t="s">
        <v>73</v>
      </c>
      <c r="B12">
        <v>2</v>
      </c>
      <c r="C12" t="s">
        <v>71</v>
      </c>
      <c r="D12" t="s" s="12">
        <v>75</v>
      </c>
      <c r="E12" t="s" s="12"/>
      <c r="F12"/>
    </row>
    <row r="13">
      <c r="A13" t="s">
        <v>73</v>
      </c>
      <c r="B13">
        <v>3</v>
      </c>
      <c r="C13" t="s">
        <v>76</v>
      </c>
      <c r="D13" t="s" s="12">
        <v>77</v>
      </c>
      <c r="E13" t="s" s="12"/>
      <c r="F13"/>
    </row>
    <row r="14">
      <c r="A14" t="s">
        <v>73</v>
      </c>
      <c r="B14">
        <v>4</v>
      </c>
      <c r="C14" t="s">
        <v>78</v>
      </c>
      <c r="D14" t="inlineStr" s="12">
        <is>
          <t>Lier le fond — Selon l'utilisation du fond brun de veau, diluer la fécule soit avec du vin blanc ou rouge, soit avec du Madère ou du Porto. Lorsque le fond a atteint le degré de concentration souhaité, verser progressivement la liaison en vannant (éviter de remuer avec un fouet). Contrôler l'à-point de la consistance à l'aide d'une cuiller à potage ; si nécessaire, rajouter un peu de liaison. L'épaississement maximum de la fécule n'est obtenu qu'après la reprise de l'ébullition.</t>
        </is>
      </c>
      <c r="E14" t="s" s="12"/>
      <c r="F14"/>
    </row>
    <row r="15">
      <c r="A15" t="s">
        <v>73</v>
      </c>
      <c r="B15">
        <v>5</v>
      </c>
      <c r="C15" t="s">
        <v>79</v>
      </c>
      <c r="D15" t="s" s="12">
        <v>80</v>
      </c>
      <c r="E15" t="s" s="12">
        <v>81</v>
      </c>
      <c r="F15" t="s">
        <v>82</v>
      </c>
    </row>
    <row r="16">
      <c r="A16" t="s">
        <v>73</v>
      </c>
      <c r="B16">
        <v>6</v>
      </c>
      <c r="C16"/>
      <c r="D16" t="inlineStr" s="12">
        <is>
          <t>Réserver ou refroidir — Tamponner, filmer et réserver au bain-marie à une température supérieure à + 63 °C, ou refroidir rapidement en cellule, identifier et réserver 24 h au maximum à + 3 °C.</t>
        </is>
      </c>
      <c r="E16" t="s" s="12"/>
      <c r="F16"/>
    </row>
    <row r="17">
      <c r="A17" t="s">
        <v>83</v>
      </c>
      <c r="B17">
        <v>1</v>
      </c>
      <c r="C17"/>
      <c r="D17" t="s" s="12">
        <v>84</v>
      </c>
      <c r="E17" t="s" s="12"/>
      <c r="F17"/>
    </row>
    <row r="18">
      <c r="A18" t="s">
        <v>83</v>
      </c>
      <c r="B18">
        <v>2</v>
      </c>
      <c r="C18"/>
      <c r="D18" t="s" s="12">
        <v>85</v>
      </c>
      <c r="E18" t="s" s="12"/>
      <c r="F18"/>
    </row>
    <row r="19">
      <c r="A19" t="s">
        <v>83</v>
      </c>
      <c r="B19">
        <v>3</v>
      </c>
      <c r="C19"/>
      <c r="D19" t="inlineStr" s="12">
        <is>
          <t>Colorer les os au four dans une plaque à rôtir aux dimensions appropriées — Sans matière grasse ; retourner les os fréquemment. Une plaque trop grande fait brûler les sucs (amertume), trop petite empêche une coloration uniforme.</t>
        </is>
      </c>
      <c r="E19" t="s" s="12"/>
      <c r="F19"/>
    </row>
    <row r="20">
      <c r="A20" t="s">
        <v>83</v>
      </c>
      <c r="B20">
        <v>4</v>
      </c>
      <c r="C20"/>
      <c r="D20" t="inlineStr" s="12">
        <is>
          <t>Préparer la garniture aromatique — Éplucher et laver les légumes ; tailler carottes et oignons en gros dés (mirepoix) ; écraser l'ail dégermé ; concasser les tomates sans les monder ; confectionner le bouquet garni.</t>
        </is>
      </c>
      <c r="E20" t="s" s="12"/>
      <c r="F20"/>
    </row>
    <row r="21">
      <c r="A21" t="s">
        <v>83</v>
      </c>
      <c r="B21">
        <v>5</v>
      </c>
      <c r="C21"/>
      <c r="D21" t="inlineStr" s="12">
        <is>
          <t>Ajouter carottes et oignons sur les os presque colorés — Les répartir sans remuer, laisser suer une dizaine de minutes. Débarrasser os et garniture dans un rondeau haut ou une marmite.</t>
        </is>
      </c>
      <c r="E21" t="s" s="12"/>
      <c r="F21"/>
    </row>
    <row r="22">
      <c r="A22" t="s">
        <v>83</v>
      </c>
      <c r="B22">
        <v>6</v>
      </c>
      <c r="C22"/>
      <c r="D22" t="inlineStr" s="12">
        <is>
          <t>Mouiller le fond — Dégraisser complètement la plaque, la déglacer à l'eau froide et verser le déglaçage sur les os ; compléter le mouillement à l'eau froide (ou au fond blanc de veau).</t>
        </is>
      </c>
      <c r="E22" t="s" s="12"/>
      <c r="F22"/>
    </row>
    <row r="23">
      <c r="A23" t="s">
        <v>83</v>
      </c>
      <c r="B23">
        <v>7</v>
      </c>
      <c r="C23"/>
      <c r="D23" t="inlineStr" s="12">
        <is>
          <t>Marquer le fond en cuisson — Porter à ébullition, dégraisser et écumer ; ajouter ail, tomates et bouquet garni ; maintenir à frémissement 3 à 4 heures en dépouillant, écumant, dégraissant aussi souvent que nécessaire ; compenser l'évaporation avec un peu d'eau bouillante.</t>
        </is>
      </c>
      <c r="E23" t="s" s="12"/>
      <c r="F23"/>
    </row>
    <row r="24">
      <c r="A24" t="s">
        <v>83</v>
      </c>
      <c r="B24">
        <v>8</v>
      </c>
      <c r="C24"/>
      <c r="D24" t="s" s="12">
        <v>86</v>
      </c>
      <c r="E24" t="s" s="12"/>
      <c r="F24"/>
    </row>
    <row r="25">
      <c r="A25" t="s">
        <v>83</v>
      </c>
      <c r="B25">
        <v>9</v>
      </c>
      <c r="C25"/>
      <c r="D25" t="s" s="12">
        <v>87</v>
      </c>
      <c r="E25" t="s" s="12"/>
      <c r="F25"/>
    </row>
    <row r="26">
      <c r="A26" t="s">
        <v>88</v>
      </c>
      <c r="B26">
        <v>1</v>
      </c>
      <c r="C26" t="s">
        <v>89</v>
      </c>
      <c r="D26" t="s" s="12">
        <v>64</v>
      </c>
      <c r="E26" t="s" s="12"/>
      <c r="F26"/>
    </row>
    <row r="27">
      <c r="A27" t="s">
        <v>88</v>
      </c>
      <c r="B27">
        <v>2</v>
      </c>
      <c r="C27" t="s">
        <v>89</v>
      </c>
      <c r="D27" t="inlineStr" s="12">
        <is>
          <t>Préparer les aromates — Trier et laver les queues de persil (jamais de tiges restées dans l'eau ou entassées trop longtemps en chambre froide : elles fermentent). Trier, laver et sécher doucement un thym bien parfumé ; laver, sécher et effeuiller le laurier ; garder thym et laurier à l'abri de la poussière.</t>
        </is>
      </c>
      <c r="E27" t="s" s="12"/>
      <c r="F27"/>
    </row>
    <row r="28">
      <c r="A28" t="s">
        <v>88</v>
      </c>
      <c r="B28">
        <v>3</v>
      </c>
      <c r="C28" t="s">
        <v>90</v>
      </c>
      <c r="D28" t="inlineStr" s="12">
        <is>
          <t>Monter le bouquet — Glisser une brindille de thym et une petite feuille de laurier au milieu des tiges de persil, en proportion du liquide à parfumer. Ficeler serré : deux ou trois tours en haut et en bas, puis un nœud au milieu pour que le bouquet ne s'ouvre pas à la cuisson. Parer légèrement les deux bouts.</t>
        </is>
      </c>
      <c r="E28" t="s" s="12"/>
      <c r="F28"/>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6"/>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91</v>
      </c>
      <c r="B1" t="s" s="7">
        <v>92</v>
      </c>
      <c r="C1" t="s" s="7">
        <v>93</v>
      </c>
      <c r="D1" t="s" s="7">
        <v>94</v>
      </c>
      <c r="E1" t="s" s="7">
        <v>10</v>
      </c>
    </row>
    <row r="2">
      <c r="A2">
        <v>0</v>
      </c>
      <c r="B2" t="s">
        <v>63</v>
      </c>
      <c r="C2" t="s">
        <v>95</v>
      </c>
      <c r="D2" s="6">
        <f>'Besoins'!$B$2*1.1</f>
        <v>1.1</v>
      </c>
      <c r="E2" t="s">
        <v>3</v>
      </c>
    </row>
    <row r="3">
      <c r="A3">
        <v>1</v>
      </c>
      <c r="B3" t="s">
        <v>96</v>
      </c>
      <c r="C3" t="s">
        <v>95</v>
      </c>
      <c r="D3" s="6">
        <f>'Besoins'!$B$2*0.65</f>
        <v>0.65</v>
      </c>
      <c r="E3" t="s">
        <v>3</v>
      </c>
    </row>
    <row r="4">
      <c r="A4">
        <v>2</v>
      </c>
      <c r="B4" t="s">
        <v>97</v>
      </c>
      <c r="C4" t="s">
        <v>98</v>
      </c>
      <c r="D4" s="6">
        <f>'Besoins'!$B$2*1</f>
        <v>1</v>
      </c>
      <c r="E4" t="s">
        <v>3</v>
      </c>
    </row>
    <row r="5">
      <c r="A5">
        <v>2</v>
      </c>
      <c r="B5" t="s">
        <v>99</v>
      </c>
      <c r="C5" t="s">
        <v>98</v>
      </c>
      <c r="D5" s="6">
        <f>'Besoins'!$B$2*0.1</f>
        <v>0.1</v>
      </c>
      <c r="E5" t="s">
        <v>3</v>
      </c>
    </row>
    <row r="6">
      <c r="A6">
        <v>2</v>
      </c>
      <c r="B6" t="s">
        <v>100</v>
      </c>
      <c r="C6" t="s">
        <v>98</v>
      </c>
      <c r="D6" s="6">
        <f>'Besoins'!$B$2*0.075</f>
        <v>0.075</v>
      </c>
      <c r="E6" t="s">
        <v>3</v>
      </c>
    </row>
    <row r="7">
      <c r="A7">
        <v>2</v>
      </c>
      <c r="B7" t="s">
        <v>101</v>
      </c>
      <c r="C7" t="s">
        <v>98</v>
      </c>
      <c r="D7" s="6">
        <f>'Besoins'!$B$2*0.075</f>
        <v>0.075</v>
      </c>
      <c r="E7" t="s">
        <v>3</v>
      </c>
    </row>
    <row r="8">
      <c r="A8">
        <v>2</v>
      </c>
      <c r="B8" t="s">
        <v>102</v>
      </c>
      <c r="C8" t="s">
        <v>103</v>
      </c>
      <c r="D8" s="6">
        <f>'Besoins'!$B$2*0.02</f>
        <v>0.02</v>
      </c>
      <c r="E8" t="s">
        <v>3</v>
      </c>
    </row>
    <row r="9">
      <c r="A9">
        <v>2</v>
      </c>
      <c r="B9" t="s">
        <v>104</v>
      </c>
      <c r="C9" t="s">
        <v>98</v>
      </c>
      <c r="D9" s="6">
        <f>'Besoins'!$B$2*0.001</f>
        <v>0.001</v>
      </c>
      <c r="E9" t="s">
        <v>3</v>
      </c>
    </row>
    <row r="10">
      <c r="A10">
        <v>1</v>
      </c>
      <c r="B10" t="s">
        <v>105</v>
      </c>
      <c r="C10" t="s">
        <v>103</v>
      </c>
      <c r="D10" s="6">
        <f>'Besoins'!$B$2*0.2</f>
        <v>0.2</v>
      </c>
      <c r="E10" t="s">
        <v>15</v>
      </c>
    </row>
    <row r="11">
      <c r="A11">
        <v>1</v>
      </c>
      <c r="B11" t="s">
        <v>106</v>
      </c>
      <c r="C11" t="s">
        <v>95</v>
      </c>
      <c r="D11" s="6">
        <f>'Besoins'!$B$2*0.4</f>
        <v>0.4</v>
      </c>
      <c r="E11" t="s">
        <v>15</v>
      </c>
    </row>
    <row r="12">
      <c r="A12">
        <v>2</v>
      </c>
      <c r="B12" t="s">
        <v>107</v>
      </c>
      <c r="C12" t="s">
        <v>95</v>
      </c>
      <c r="D12" s="6">
        <f>'Besoins'!$B$2*0.8</f>
        <v>0.8</v>
      </c>
      <c r="E12" t="s">
        <v>15</v>
      </c>
    </row>
    <row r="13">
      <c r="A13">
        <v>3</v>
      </c>
      <c r="B13" t="s">
        <v>108</v>
      </c>
      <c r="C13" t="s">
        <v>98</v>
      </c>
      <c r="D13" s="6">
        <f>'Besoins'!$B$2*0.8</f>
        <v>0.8</v>
      </c>
      <c r="E13" t="s">
        <v>3</v>
      </c>
    </row>
    <row r="14">
      <c r="A14">
        <v>3</v>
      </c>
      <c r="B14" t="s">
        <v>109</v>
      </c>
      <c r="C14" t="s">
        <v>98</v>
      </c>
      <c r="D14" s="6">
        <f>'Besoins'!$B$2*0.08</f>
        <v>0.08</v>
      </c>
      <c r="E14" t="s">
        <v>3</v>
      </c>
    </row>
    <row r="15">
      <c r="A15">
        <v>3</v>
      </c>
      <c r="B15" t="s">
        <v>110</v>
      </c>
      <c r="C15" t="s">
        <v>98</v>
      </c>
      <c r="D15" s="6">
        <f>'Besoins'!$B$2*0.08</f>
        <v>0.08</v>
      </c>
      <c r="E15" t="s">
        <v>3</v>
      </c>
    </row>
    <row r="16">
      <c r="A16">
        <v>3</v>
      </c>
      <c r="B16" t="s">
        <v>111</v>
      </c>
      <c r="C16" t="s">
        <v>98</v>
      </c>
      <c r="D16" s="6">
        <f>'Besoins'!$B$2*0.008</f>
        <v>0.008</v>
      </c>
      <c r="E16" t="s">
        <v>3</v>
      </c>
    </row>
    <row r="17">
      <c r="A17">
        <v>3</v>
      </c>
      <c r="B17" t="s">
        <v>112</v>
      </c>
      <c r="C17" t="s">
        <v>98</v>
      </c>
      <c r="D17" s="6">
        <f>'Besoins'!$B$2*0.16</f>
        <v>0.16</v>
      </c>
      <c r="E17" t="s">
        <v>3</v>
      </c>
    </row>
    <row r="18">
      <c r="A18">
        <v>3</v>
      </c>
      <c r="B18" t="s">
        <v>113</v>
      </c>
      <c r="C18" t="s">
        <v>95</v>
      </c>
      <c r="D18" s="6">
        <f>'Besoins'!$B$2*0.8</f>
        <v>0.8</v>
      </c>
      <c r="E18" t="s">
        <v>114</v>
      </c>
    </row>
    <row r="19">
      <c r="A19">
        <v>4</v>
      </c>
      <c r="B19" t="s">
        <v>115</v>
      </c>
      <c r="C19" t="s">
        <v>103</v>
      </c>
      <c r="D19" s="6">
        <f>'Besoins'!$B$2*0.016</f>
        <v>0.016</v>
      </c>
      <c r="E19" t="s">
        <v>3</v>
      </c>
    </row>
    <row r="20">
      <c r="A20">
        <v>4</v>
      </c>
      <c r="B20" t="s">
        <v>116</v>
      </c>
      <c r="C20" t="s">
        <v>98</v>
      </c>
      <c r="D20" s="6">
        <f>'Besoins'!$B$2*0.0008</f>
        <v>0.0008</v>
      </c>
      <c r="E20" t="s">
        <v>3</v>
      </c>
    </row>
    <row r="21">
      <c r="A21">
        <v>4</v>
      </c>
      <c r="B21" t="s">
        <v>117</v>
      </c>
      <c r="C21" t="s">
        <v>98</v>
      </c>
      <c r="D21" s="6">
        <f>'Besoins'!$B$2*0.0008</f>
        <v>0.0008</v>
      </c>
      <c r="E21" t="s">
        <v>3</v>
      </c>
    </row>
    <row r="22">
      <c r="A22">
        <v>3</v>
      </c>
      <c r="B22" t="s">
        <v>118</v>
      </c>
      <c r="C22" t="s">
        <v>98</v>
      </c>
      <c r="D22" s="6">
        <f>'Besoins'!$B$2*1.2</f>
        <v>1.2</v>
      </c>
      <c r="E22" t="s">
        <v>15</v>
      </c>
    </row>
    <row r="23">
      <c r="A23">
        <v>2</v>
      </c>
      <c r="B23" t="s">
        <v>119</v>
      </c>
      <c r="C23" t="s">
        <v>98</v>
      </c>
      <c r="D23" s="6">
        <f>'Besoins'!$B$2*0.008</f>
        <v>0.008</v>
      </c>
      <c r="E23" t="s">
        <v>3</v>
      </c>
    </row>
    <row r="24">
      <c r="A24">
        <v>2</v>
      </c>
      <c r="B24" t="s">
        <v>120</v>
      </c>
      <c r="C24" t="s">
        <v>103</v>
      </c>
      <c r="D24" s="6">
        <f>'Besoins'!$B$2*0.02</f>
        <v>0.02</v>
      </c>
      <c r="E24" t="s">
        <v>15</v>
      </c>
    </row>
    <row r="25">
      <c r="A25">
        <v>1</v>
      </c>
      <c r="B25" t="s">
        <v>121</v>
      </c>
      <c r="C25" t="s">
        <v>98</v>
      </c>
      <c r="D25" s="6">
        <f>'Besoins'!$B$2*0.02</f>
        <v>0.02</v>
      </c>
      <c r="E25" t="s">
        <v>3</v>
      </c>
    </row>
    <row r="26">
      <c r="A26">
        <v>1</v>
      </c>
      <c r="B26" t="s">
        <v>122</v>
      </c>
      <c r="C26" t="s">
        <v>98</v>
      </c>
      <c r="D26" s="6">
        <f>'Besoins'!$B$2*0.175</f>
        <v>0.175</v>
      </c>
      <c r="E26" t="s">
        <v>3</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66"/>
  <cols>
    <col min="1" max="1" width="22" customWidth="1"/>
    <col min="2" max="2" width="52" customWidth="1"/>
    <col min="3" max="3" width="14" customWidth="1"/>
    <col min="4" max="4" width="10" customWidth="1"/>
  </cols>
  <sheetData>
    <row r="1" customHeight="1" ht="24">
      <c r="A1" t="s" s="2">
        <v>123</v>
      </c>
      <c r="B1"/>
      <c r="C1"/>
      <c r="D1"/>
    </row>
    <row r="2">
      <c r="A2" t="str" s="13">
        <f>"GRO_CDR_B317 · CUI.PREP · référence : "&amp;Besoins!B3&amp;" "&amp;Besoins!C3&amp;" · multiplicateur réglable sur la feuille ""Besoins"""</f>
        <v>GRO_CDR_B317 · CUI.PREP · référence : 1,1 kg · multiplicateur réglable sur la feuille </v>
      </c>
      <c r="B2"/>
      <c r="C2"/>
      <c r="D2"/>
    </row>
    <row r="3">
      <c r="A3"/>
      <c r="B3"/>
      <c r="C3"/>
      <c r="D3"/>
    </row>
    <row r="4">
      <c r="A4" t="s" s="14">
        <v>124</v>
      </c>
      <c r="B4"/>
      <c r="C4"/>
      <c r="D4"/>
    </row>
    <row r="5">
      <c r="A5" t="s" s="15">
        <v>125</v>
      </c>
      <c r="B5" t="str" s="12">
        <f>Procedure!D2</f>
        <v>Mise en place — Peser et mesurer toutes les denrées, vérifier leur fraîcheur.</v>
      </c>
      <c r="C5"/>
      <c r="D5"/>
    </row>
    <row r="6">
      <c r="A6" t="s" s="15">
        <v>126</v>
      </c>
      <c r="B6" t="str" s="12">
        <f>Procedure!D3</f>
        <v>Préparer une duxelles sèche (voir GRO_CDR_B316).</v>
      </c>
      <c r="C6"/>
      <c r="D6"/>
    </row>
    <row r="7">
      <c r="A7"/>
      <c r="B7" t="s">
        <v>127</v>
      </c>
      <c r="C7" s="6">
        <f>'Besoins'!$B$2*0.65</f>
        <v>0.65</v>
      </c>
      <c r="D7" t="s">
        <v>3</v>
      </c>
    </row>
    <row r="8">
      <c r="A8" t="s" s="15">
        <v>128</v>
      </c>
      <c r="B8" t="str" s="12">
        <f>Procedure!D4</f>
        <v>Compléter — Mouiller au vin blanc et le réduire presque à sec. Ajouter le fond lié tomaté (ou la demi-glace) et l'ail haché fin, réduire doucement, puis incorporer la mie de pain passée au tamis. Réduire jusqu'à la tenue voulue en remuant souvent à la spatule en exoglass.</v>
      </c>
      <c r="C8"/>
      <c r="D8"/>
    </row>
    <row r="9">
      <c r="A9"/>
      <c r="B9" t="s">
        <v>129</v>
      </c>
      <c r="C9" s="6">
        <f>'Besoins'!$B$2*0.2</f>
        <v>0.2</v>
      </c>
      <c r="D9" t="s">
        <v>15</v>
      </c>
    </row>
    <row r="10">
      <c r="A10"/>
      <c r="B10" t="s">
        <v>130</v>
      </c>
      <c r="C10" s="6">
        <f>'Besoins'!$B$2*0.4</f>
        <v>0.4</v>
      </c>
      <c r="D10" t="s">
        <v>15</v>
      </c>
    </row>
    <row r="11">
      <c r="A11"/>
      <c r="B11" t="s">
        <v>131</v>
      </c>
      <c r="C11" s="6">
        <f>'Besoins'!$B$2*0.02</f>
        <v>0.02</v>
      </c>
      <c r="D11" t="s">
        <v>3</v>
      </c>
    </row>
    <row r="12">
      <c r="A12"/>
      <c r="B12" t="str">
        <f>Besoins!B21</f>
        <v>Pain de mie toast industriel (kg)</v>
      </c>
      <c r="C12" s="6">
        <f>Besoins!E21</f>
        <v>0.175</v>
      </c>
      <c r="D12" t="str">
        <f>Besoins!F21</f>
        <v>kg</v>
      </c>
    </row>
    <row r="13">
      <c r="A13" t="s" s="15">
        <v>132</v>
      </c>
      <c r="B13" t="str" s="12">
        <f>Procedure!D5</f>
        <v>Contrôler la consistance et l'assaisonnement.</v>
      </c>
      <c r="C13"/>
      <c r="D13"/>
    </row>
    <row r="14">
      <c r="A14" t="s" s="15">
        <v>133</v>
      </c>
      <c r="B14" t="str" s="12">
        <f>Procedure!D6</f>
        <v>Débarrasser dans une calotte inox et couvrir d'un papier sulfurisé beurré.</v>
      </c>
      <c r="C14"/>
      <c r="D14"/>
    </row>
    <row r="15">
      <c r="A15"/>
      <c r="B15"/>
      <c r="C15"/>
      <c r="D15"/>
    </row>
    <row r="16">
      <c r="A16" t="s" s="14">
        <v>134</v>
      </c>
      <c r="B16"/>
      <c r="C16"/>
      <c r="D16"/>
    </row>
    <row r="17">
      <c r="A17" t="s" s="15">
        <v>125</v>
      </c>
      <c r="B17" t="str" s="12">
        <f>"[METTRE EN PLACE] "&amp;Procedure!D7</f>
        <v>[METTRE EN PLACE] Mise en place — Peser et mesurer toutes les denrées, vérifier leur fraîcheur.</v>
      </c>
      <c r="C17"/>
      <c r="D17"/>
    </row>
    <row r="18">
      <c r="A18" t="s" s="15">
        <v>126</v>
      </c>
      <c r="B18" t="str" s="12">
        <f>"[ÉPLUCHER] "&amp;Procedure!D8</f>
        <v>[ÉPLUCHER] Préparer les légumes — Ciseler finement oignons et échalotes ; laver, équeuter, sécher et hacher le persil. Éplucher, laver et émincer les champignons au dernier moment, les hacher finement et vite (le mixeur convient bien), puis les tordre dans une étamine pour en exprimer le plus d'eau possible.</v>
      </c>
      <c r="C18"/>
      <c r="D18"/>
    </row>
    <row r="19">
      <c r="A19"/>
      <c r="B19" t="str">
        <f>Besoins!B16</f>
        <v>CHAMPIGNON DE PARIS Pologne pied coupé cat.I plateau</v>
      </c>
      <c r="C19" s="6">
        <f>Besoins!E16</f>
        <v>1</v>
      </c>
      <c r="D19" t="str">
        <f>Besoins!F16</f>
        <v>kg</v>
      </c>
    </row>
    <row r="20">
      <c r="A20"/>
      <c r="B20" t="s">
        <v>135</v>
      </c>
      <c r="C20" s="6">
        <f>'Besoins'!$B$2*0.075</f>
        <v>0.075</v>
      </c>
      <c r="D20" t="s">
        <v>3</v>
      </c>
    </row>
    <row r="21">
      <c r="A21"/>
      <c r="B21" t="str">
        <f>Besoins!B17</f>
        <v>ÉCHALOTE France cat.I</v>
      </c>
      <c r="C21" s="6">
        <f>Besoins!E17</f>
        <v>0.075</v>
      </c>
      <c r="D21" t="str">
        <f>Besoins!F17</f>
        <v>kg</v>
      </c>
    </row>
    <row r="22">
      <c r="A22"/>
      <c r="B22" t="s">
        <v>136</v>
      </c>
      <c r="C22" s="6">
        <f>'Besoins'!$B$2*0.02</f>
        <v>0.02</v>
      </c>
      <c r="D22" t="s">
        <v>3</v>
      </c>
    </row>
    <row r="23">
      <c r="A23" t="s" s="15">
        <v>128</v>
      </c>
      <c r="B23" t="str" s="12">
        <f>"[SUER] "&amp;Procedure!D9</f>
        <v>[SUER] Cuire — Faire suer au beurre oignons et échalotes sans coloration, ajouter les champignons pressés, saler et poivrer. Cuire à feu vif jusqu'à ce que l'eau soit entièrement évaporée, en remuant souvent à la spatule en exoglass, surtout vers la fin. Ajouter le persil haché.</v>
      </c>
      <c r="C23"/>
      <c r="D23"/>
    </row>
    <row r="24">
      <c r="A24"/>
      <c r="B24" t="str">
        <f>Besoins!B13</f>
        <v>Beurre doux 82% MG plaquette</v>
      </c>
      <c r="C24" s="6">
        <f>Besoins!E13</f>
        <v>0.1</v>
      </c>
      <c r="D24" t="str">
        <f>Besoins!F13</f>
        <v>kg</v>
      </c>
    </row>
    <row r="25">
      <c r="A25"/>
      <c r="B25" t="str">
        <f>Besoins!B8</f>
        <v>Poivre noir moulu</v>
      </c>
      <c r="C25" s="6">
        <f>Besoins!E8</f>
        <v>0.001</v>
      </c>
      <c r="D25" t="str">
        <f>Besoins!F8</f>
        <v>kg</v>
      </c>
    </row>
    <row r="26">
      <c r="A26" t="s" s="15">
        <v>132</v>
      </c>
      <c r="B26" t="str" s="12">
        <f>"[CUIRE] "&amp;Procedure!D10</f>
        <v>[CUIRE] Débarrasser dans une calotte inox et couvrir d'un papier sulfurisé beurré.</v>
      </c>
      <c r="C26"/>
      <c r="D26"/>
    </row>
    <row r="27">
      <c r="A27"/>
      <c r="B27"/>
      <c r="C27"/>
      <c r="D27"/>
    </row>
    <row r="28">
      <c r="A28" t="s" s="14">
        <v>137</v>
      </c>
      <c r="B28"/>
      <c r="C28"/>
      <c r="D28"/>
    </row>
    <row r="29">
      <c r="A29" t="s" s="15">
        <v>125</v>
      </c>
      <c r="B29" t="str" s="12">
        <f>"[METTRE EN PLACE] "&amp;Procedure!D11</f>
        <v>[METTRE EN PLACE] Mettre en place le poste de travail — Peser, mesurer et contrôler les denrées.</v>
      </c>
      <c r="C29"/>
      <c r="D29"/>
    </row>
    <row r="30">
      <c r="A30" t="s" s="15">
        <v>126</v>
      </c>
      <c r="B30" t="str" s="12">
        <f>"[SUER] "&amp;Procedure!D12</f>
        <v>[SUER] Faire suer au beurre une fine Mirepoix (facultatif).</v>
      </c>
      <c r="C30"/>
      <c r="D30"/>
    </row>
    <row r="31">
      <c r="A31" t="s" s="15">
        <v>128</v>
      </c>
      <c r="B31" t="str" s="12">
        <f>"[LIER] "&amp;Procedure!D13</f>
        <v>[LIER] Réduire le fond — Ajouter le fond brun de veau ; le porter à ébullition, puis le réduire en le dépouillant et en l'écumant fréquemment.</v>
      </c>
      <c r="C31"/>
      <c r="D31"/>
    </row>
    <row r="32">
      <c r="A32"/>
      <c r="B32" t="s">
        <v>138</v>
      </c>
      <c r="C32" s="6">
        <f>'Besoins'!$B$2*0.8</f>
        <v>0.8</v>
      </c>
      <c r="D32" t="s">
        <v>15</v>
      </c>
    </row>
    <row r="33">
      <c r="A33" t="s" s="15">
        <v>132</v>
      </c>
      <c r="B33" t="str" s="12">
        <f>"[VÉRIFIER] "&amp;Procedure!D14</f>
        <v>[VÉRIFIER] Lier le fond — Selon l'utilisation du fond brun de veau, diluer la fécule soit avec du vin blanc ou rouge, soit avec du Madère ou du Porto. Lorsque le fond a atteint le degré de concentration souhaité, verser progressivement la liaison en vannant (éviter de remuer avec un fouet). Contrôler l'à-point de la consistance à l'aide d'une cuiller à potage ; si nécessaire, rajouter un peu de liaison. L'épaississement maximum de la fécule n'est obtenu qu'après la reprise de l'ébullition.</v>
      </c>
      <c r="C33"/>
      <c r="D33"/>
    </row>
    <row r="34">
      <c r="A34"/>
      <c r="B34" t="str">
        <f>Besoins!B12</f>
        <v>Fécule de pomme de terre</v>
      </c>
      <c r="C34" s="6">
        <f>Besoins!E12</f>
        <v>0.008</v>
      </c>
      <c r="D34" t="str">
        <f>Besoins!F12</f>
        <v>kg</v>
      </c>
    </row>
    <row r="35">
      <c r="A35"/>
      <c r="B35" t="s">
        <v>129</v>
      </c>
      <c r="C35" s="6">
        <f>'Besoins'!$B$2*0.02</f>
        <v>0.02</v>
      </c>
      <c r="D35" t="s">
        <v>15</v>
      </c>
    </row>
    <row r="36">
      <c r="A36" t="s" s="15">
        <v>133</v>
      </c>
      <c r="B36" t="str" s="12">
        <f>"[PASSER] "&amp;Procedure!D15</f>
        <v>[PASSER] Passer le fond brun de veau lié au chinois étamine.</v>
      </c>
      <c r="C36"/>
      <c r="D36"/>
    </row>
    <row r="37">
      <c r="A37"/>
      <c r="B37" t="str" s="16">
        <f>"ℹ "&amp;Procedure!E15</f>
        <v>ℹ</v>
      </c>
      <c r="C37"/>
      <c r="D37"/>
    </row>
    <row r="38">
      <c r="A38" t="s" s="15">
        <v>139</v>
      </c>
      <c r="B38" t="str" s="12">
        <f>Procedure!D16</f>
        <v>Réserver ou refroidir — Tamponner, filmer et réserver au bain-marie à une température supérieure à + 63 °C, ou refroidir rapidement en cellule, identifier et réserver 24 h au maximum à + 3 °C.</v>
      </c>
      <c r="C38"/>
      <c r="D38"/>
    </row>
    <row r="39">
      <c r="A39"/>
      <c r="B39"/>
      <c r="C39"/>
      <c r="D39"/>
    </row>
    <row r="40">
      <c r="A40" t="s" s="14">
        <v>140</v>
      </c>
      <c r="B40"/>
      <c r="C40"/>
      <c r="D40"/>
    </row>
    <row r="41">
      <c r="A41" t="s" s="15">
        <v>125</v>
      </c>
      <c r="B41" t="str" s="12">
        <f>Procedure!D17</f>
        <v>Mise en place du poste de travail — Réunir les denrées, le matériel de préparation et de cuisson. Contrôler la fraîcheur et la qualité des produits.</v>
      </c>
      <c r="C41"/>
      <c r="D41"/>
    </row>
    <row r="42">
      <c r="A42" t="s" s="15">
        <v>126</v>
      </c>
      <c r="B42" t="str" s="12">
        <f>Procedure!D18</f>
        <v>Concasser les ingrédients de base en menus morceaux.</v>
      </c>
      <c r="C42"/>
      <c r="D42"/>
    </row>
    <row r="43">
      <c r="A43"/>
      <c r="B43" t="str">
        <f>Besoins!B22</f>
        <v>Os de veau (pieds, jarret)</v>
      </c>
      <c r="C43" s="6">
        <f>Besoins!E22</f>
        <v>0.8</v>
      </c>
      <c r="D43" t="str">
        <f>Besoins!F22</f>
        <v>kg</v>
      </c>
    </row>
    <row r="44">
      <c r="A44" t="s" s="15">
        <v>128</v>
      </c>
      <c r="B44" t="str" s="12">
        <f>Procedure!D19</f>
        <v>Colorer les os au four dans une plaque à rôtir aux dimensions appropriées — Sans matière grasse ; retourner les os fréquemment. Une plaque trop grande fait brûler les sucs (amertume), trop petite empêche une coloration uniforme.</v>
      </c>
      <c r="C44"/>
      <c r="D44"/>
    </row>
    <row r="45">
      <c r="A45" t="s" s="15">
        <v>132</v>
      </c>
      <c r="B45" t="str" s="12">
        <f>Procedure!D20</f>
        <v>Préparer la garniture aromatique — Éplucher et laver les légumes ; tailler carottes et oignons en gros dés (mirepoix) ; écraser l'ail dégermé ; concasser les tomates sans les monder ; confectionner le bouquet garni.</v>
      </c>
      <c r="C45"/>
      <c r="D45"/>
    </row>
    <row r="46">
      <c r="A46"/>
      <c r="B46" t="str">
        <f>Besoins!B15</f>
        <v>CAROTTE France extra colis 12kg</v>
      </c>
      <c r="C46" s="6">
        <f>Besoins!E15</f>
        <v>0.08</v>
      </c>
      <c r="D46" t="str">
        <f>Besoins!F15</f>
        <v>kg</v>
      </c>
    </row>
    <row r="47">
      <c r="A47"/>
      <c r="B47" t="s">
        <v>135</v>
      </c>
      <c r="C47" s="6">
        <f>'Besoins'!$B$2*0.08</f>
        <v>0.08</v>
      </c>
      <c r="D47" t="s">
        <v>3</v>
      </c>
    </row>
    <row r="48">
      <c r="A48"/>
      <c r="B48" t="s">
        <v>131</v>
      </c>
      <c r="C48" s="6">
        <f>'Besoins'!$B$2*0.008</f>
        <v>0.008</v>
      </c>
      <c r="D48" t="s">
        <v>3</v>
      </c>
    </row>
    <row r="49">
      <c r="A49"/>
      <c r="B49" t="str">
        <f>Besoins!B20</f>
        <v>TOMATE ronde Maroc cat.I 67-82mm</v>
      </c>
      <c r="C49" s="6">
        <f>Besoins!E20</f>
        <v>0.16</v>
      </c>
      <c r="D49" t="str">
        <f>Besoins!F20</f>
        <v>kg</v>
      </c>
    </row>
    <row r="50">
      <c r="A50"/>
      <c r="B50" t="s">
        <v>141</v>
      </c>
      <c r="C50" s="6">
        <f>'Besoins'!$B$2*0.8</f>
        <v>0.8</v>
      </c>
      <c r="D50" t="s">
        <v>114</v>
      </c>
    </row>
    <row r="51">
      <c r="A51" t="s" s="15">
        <v>133</v>
      </c>
      <c r="B51" t="str" s="12">
        <f>Procedure!D21</f>
        <v>Ajouter carottes et oignons sur les os presque colorés — Les répartir sans remuer, laisser suer une dizaine de minutes. Débarrasser os et garniture dans un rondeau haut ou une marmite.</v>
      </c>
      <c r="C51"/>
      <c r="D51"/>
    </row>
    <row r="52">
      <c r="A52" t="s" s="15">
        <v>139</v>
      </c>
      <c r="B52" t="str" s="12">
        <f>Procedure!D22</f>
        <v>Mouiller le fond — Dégraisser complètement la plaque, la déglacer à l'eau froide et verser le déglaçage sur les os ; compléter le mouillement à l'eau froide (ou au fond blanc de veau).</v>
      </c>
      <c r="C52"/>
      <c r="D52"/>
    </row>
    <row r="53">
      <c r="A53"/>
      <c r="B53" t="str">
        <f>Besoins!B7</f>
        <v>Eau (robinet - moy. France 2026)</v>
      </c>
      <c r="C53" s="6">
        <f>Besoins!E7</f>
        <v>1.2</v>
      </c>
      <c r="D53" t="str">
        <f>Besoins!F7</f>
        <v>lt</v>
      </c>
    </row>
    <row r="54">
      <c r="A54" t="s" s="15">
        <v>142</v>
      </c>
      <c r="B54" t="str" s="12">
        <f>Procedure!D23</f>
        <v>Marquer le fond en cuisson — Porter à ébullition, dégraisser et écumer ; ajouter ail, tomates et bouquet garni ; maintenir à frémissement 3 à 4 heures en dépouillant, écumant, dégraissant aussi souvent que nécessaire ; compenser l'évaporation avec un peu d'eau bouillante.</v>
      </c>
      <c r="C54"/>
      <c r="D54"/>
    </row>
    <row r="55">
      <c r="A55" t="s" s="15">
        <v>143</v>
      </c>
      <c r="B55" t="str" s="12">
        <f>Procedure!D24</f>
        <v>Passer le fond au chinois sans le fouler — D'abord au chinois ordinaire, puis filtrer finement au chinois étamine ; dégraisser parfaitement.</v>
      </c>
      <c r="C55"/>
      <c r="D55"/>
    </row>
    <row r="56">
      <c r="A56" t="s" s="15">
        <v>144</v>
      </c>
      <c r="B56" t="str" s="12">
        <f>Procedure!D25</f>
        <v>Refroidir le fond rapidement — S'il n'est pas utilisé immédiatement, le refroidir rapidement et le maintenir à couvert en enceinte réfrigérée à + 3 °C maximum.</v>
      </c>
      <c r="C56"/>
      <c r="D56"/>
    </row>
    <row r="57">
      <c r="A57"/>
      <c r="B57"/>
      <c r="C57"/>
      <c r="D57"/>
    </row>
    <row r="58">
      <c r="A58" t="s" s="14">
        <v>145</v>
      </c>
      <c r="B58"/>
      <c r="C58"/>
      <c r="D58"/>
    </row>
    <row r="59">
      <c r="A59" t="s" s="15">
        <v>125</v>
      </c>
      <c r="B59" t="str" s="12">
        <f>"[TRIER] "&amp;Procedure!D26</f>
        <v>[TRIER] Mise en place — Peser et mesurer toutes les denrées, vérifier leur fraîcheur.</v>
      </c>
      <c r="C59"/>
      <c r="D59"/>
    </row>
    <row r="60">
      <c r="A60" t="s" s="15">
        <v>126</v>
      </c>
      <c r="B60" t="str" s="12">
        <f>"[TRIER] "&amp;Procedure!D27</f>
        <v>[TRIER] Préparer les aromates — Trier et laver les queues de persil (jamais de tiges restées dans l'eau ou entassées trop longtemps en chambre froide : elles fermentent). Trier, laver et sécher doucement un thym bien parfumé ; laver, sécher et effeuiller le laurier ; garder thym et laurier à l'abri de la poussière.</v>
      </c>
      <c r="C60"/>
      <c r="D60"/>
    </row>
    <row r="61">
      <c r="A61" t="s" s="15">
        <v>128</v>
      </c>
      <c r="B61" t="str" s="12">
        <f>"[FOURRER] "&amp;Procedure!D28</f>
        <v>[FOURRER] Monter le bouquet — Glisser une brindille de thym et une petite feuille de laurier au milieu des tiges de persil, en proportion du liquide à parfumer. Ficeler serré : deux ou trois tours en haut et en bas, puis un nœud au milieu pour que le bouquet ne s'ouvre pas à la cuisson. Parer légèrement les deux bouts.</v>
      </c>
      <c r="C61"/>
      <c r="D61"/>
    </row>
    <row r="62">
      <c r="A62"/>
      <c r="B62" t="s">
        <v>136</v>
      </c>
      <c r="C62" s="6">
        <f>'Besoins'!$B$2*0.016</f>
        <v>0.016</v>
      </c>
      <c r="D62" t="s">
        <v>3</v>
      </c>
    </row>
    <row r="63">
      <c r="A63"/>
      <c r="B63" t="str">
        <f>Besoins!B10</f>
        <v>Thym séché</v>
      </c>
      <c r="C63" s="6">
        <f>Besoins!E10</f>
        <v>0.0008</v>
      </c>
      <c r="D63" t="str">
        <f>Besoins!F10</f>
        <v>kg</v>
      </c>
    </row>
    <row r="64">
      <c r="A64"/>
      <c r="B64" t="str">
        <f>Besoins!B9</f>
        <v>Laurier sauce feuilles</v>
      </c>
      <c r="C64" s="6">
        <f>Besoins!E9</f>
        <v>0.0008</v>
      </c>
      <c r="D64" t="str">
        <f>Besoins!F9</f>
        <v>kg</v>
      </c>
    </row>
    <row r="65">
      <c r="A65"/>
      <c r="B65"/>
      <c r="C65"/>
      <c r="D65"/>
    </row>
    <row r="66">
      <c r="A66" t="s" s="17">
        <v>146</v>
      </c>
      <c r="B66"/>
      <c r="C66"/>
      <c r="D66"/>
    </row>
  </sheetData>
  <sheetProtection sheet="1" formatRows="0" formatColumns="0"/>
  <mergeCells count="36">
    <mergeCell ref="A1:D1"/>
    <mergeCell ref="A2:D2"/>
    <mergeCell ref="A4:D4"/>
    <mergeCell ref="B5:D5"/>
    <mergeCell ref="B6:D6"/>
    <mergeCell ref="B8:D8"/>
    <mergeCell ref="B13:D13"/>
    <mergeCell ref="B14:D14"/>
    <mergeCell ref="A16:D16"/>
    <mergeCell ref="B17:D17"/>
    <mergeCell ref="B18:D18"/>
    <mergeCell ref="B23:D23"/>
    <mergeCell ref="B26:D26"/>
    <mergeCell ref="A28:D28"/>
    <mergeCell ref="B29:D29"/>
    <mergeCell ref="B30:D30"/>
    <mergeCell ref="B31:D31"/>
    <mergeCell ref="B33:D33"/>
    <mergeCell ref="B36:D36"/>
    <mergeCell ref="B37:D37"/>
    <mergeCell ref="B38:D38"/>
    <mergeCell ref="A40:D40"/>
    <mergeCell ref="B41:D41"/>
    <mergeCell ref="B42:D42"/>
    <mergeCell ref="B44:D44"/>
    <mergeCell ref="B45:D45"/>
    <mergeCell ref="B51:D51"/>
    <mergeCell ref="B52:D52"/>
    <mergeCell ref="B54:D54"/>
    <mergeCell ref="B55:D55"/>
    <mergeCell ref="B56:D56"/>
    <mergeCell ref="A58:D58"/>
    <mergeCell ref="B59:D59"/>
    <mergeCell ref="B60:D60"/>
    <mergeCell ref="B61:D61"/>
    <mergeCell ref="A66:D6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2026-10-03T17:06:52Z</dcterms:created>
  <dc:title>DUXELLES À FARCIR</dc:title>
  <dc:subject/>
  <dc:creator>CUIS.web</dc:creator>
  <cp:lastModifiedBy/>
  <cp:keywords/>
  <dc:description>Export automatique — moteur récursif d'origine : Bernard Vandendaele</dc:description>
  <cp:category/>
  <dc:language>en-US</dc:language>
  <dcterms:modified xsi:type="dcterms:W3CDTF">2026-10-03T17:06:52Z</dcterms:modified>
  <cp:revision>1</cp:revision>
</cp:coreProperties>
</file>