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<sst xmlns="http://schemas.openxmlformats.org/spreadsheetml/2006/main" count="145" uniqueCount="145">
  <si>
    <t>Besoins matière</t>
  </si>
  <si>
    <t>Multiplicateur souhaité</t>
  </si>
  <si>
    <t>Quantité de référence</t>
  </si>
  <si>
    <t>lt</t>
  </si>
  <si>
    <t>Quantité obtenue</t>
  </si>
  <si>
    <t>Code</t>
  </si>
  <si>
    <t>Matière première</t>
  </si>
  <si>
    <t>Classe</t>
  </si>
  <si>
    <t>Base (×1, modifiable)</t>
  </si>
  <si>
    <t>Quantité</t>
  </si>
  <si>
    <t>Unité</t>
  </si>
  <si>
    <t>Coût H.T.</t>
  </si>
  <si>
    <t>00000047</t>
  </si>
  <si>
    <t>OEUF A3 (PRIX)</t>
  </si>
  <si>
    <t>Produits laitiers</t>
  </si>
  <si>
    <t>pc</t>
  </si>
  <si>
    <t>EAU</t>
  </si>
  <si>
    <t>Eau (robinet - moy. France 2026)</t>
  </si>
  <si>
    <t>Matières premières</t>
  </si>
  <si>
    <t>CONC-TOMATE</t>
  </si>
  <si>
    <t>Concentré de tomate double</t>
  </si>
  <si>
    <t>Concentrés et purées cuisines</t>
  </si>
  <si>
    <t>EPI-CLOU-GIROFLE</t>
  </si>
  <si>
    <t>Clous de girofle</t>
  </si>
  <si>
    <t>Épices en poudre et graines</t>
  </si>
  <si>
    <t>kg</t>
  </si>
  <si>
    <t>EPI-POIVRE-GRAIN</t>
  </si>
  <si>
    <t>Poivre noir en grains entiers</t>
  </si>
  <si>
    <t>RNM17710123</t>
  </si>
  <si>
    <t>AIL frais France cat.I 60-80mm</t>
  </si>
  <si>
    <t>Légumes</t>
  </si>
  <si>
    <t>RNM0420123</t>
  </si>
  <si>
    <t>CAROTTE France extra colis 12kg</t>
  </si>
  <si>
    <t>RNM0400123</t>
  </si>
  <si>
    <t>CÉLERI-BRANCHE vert France cat.I</t>
  </si>
  <si>
    <t>RNM27820123</t>
  </si>
  <si>
    <t>OIGNON jaune France cat.I 60-80mm</t>
  </si>
  <si>
    <t>RNM0200123</t>
  </si>
  <si>
    <t>POIREAU France cat.I</t>
  </si>
  <si>
    <t>RNM9360123</t>
  </si>
  <si>
    <t>TOMATE ronde Maroc cat.I 67-82mm</t>
  </si>
  <si>
    <t>SEL-GROS</t>
  </si>
  <si>
    <t>Gros sel de mer</t>
  </si>
  <si>
    <t>Sels et condiments de base</t>
  </si>
  <si>
    <t>00002610</t>
  </si>
  <si>
    <t>Gîte-gîte (bœuf)</t>
  </si>
  <si>
    <t>Bœuf</t>
  </si>
  <si>
    <t>00002609</t>
  </si>
  <si>
    <t>Jumeau (bœuf)</t>
  </si>
  <si>
    <t>00002611</t>
  </si>
  <si>
    <t>Macreuse à pot-au-feu</t>
  </si>
  <si>
    <t>00002613</t>
  </si>
  <si>
    <t>Os de bœuf (moelle)</t>
  </si>
  <si>
    <t>00002612</t>
  </si>
  <si>
    <t>Plat de côtes (bœuf)</t>
  </si>
  <si>
    <t>RNM0590162</t>
  </si>
  <si>
    <t>BOEUF vache (paleron) semi-paré U.E. sous-vide</t>
  </si>
  <si>
    <t>Porc frais</t>
  </si>
  <si>
    <t>Total</t>
  </si>
  <si>
    <t>Recette</t>
  </si>
  <si>
    <t>#</t>
  </si>
  <si>
    <t>Verbe</t>
  </si>
  <si>
    <t>Étape</t>
  </si>
  <si>
    <t>Précision technique</t>
  </si>
  <si>
    <t>Durée</t>
  </si>
  <si>
    <t>CONSOMMÉ CLARIFIÉ (CLARIFIER UNE MARMITE)</t>
  </si>
  <si>
    <t>Mise en place du poste de travail — Réunir les denrées, le matériel de préparation et de cuisson. Contrôler la fraîcheur et la qualité des produits.</t>
  </si>
  <si>
    <t>Préparer la viande — Parer, dénerver, dégraisser parfaitement ; la hacher pas trop finement (grosse grille du hachoir ou au couteau).</t>
  </si>
  <si>
    <t>Préparer la garniture aromatique — Éplucher, laver ; émincer finement carottes, vert de poireau et céleri ; concasser les tomates.</t>
  </si>
  <si>
    <t>Concentré de tomate — boîte 4/4 (collectivité)</t>
  </si>
  <si>
    <t>CONSOMMÉ BLANC SIMPLE OU MARMITE</t>
  </si>
  <si>
    <t>CONCASSER</t>
  </si>
  <si>
    <t>Concasser les os — récupérer et réserver la moelle — réunir dans une grande marmite — couvrir d'eau froide — porter à ébullition — écumer — rafraîchir</t>
  </si>
  <si>
    <t>4 min (cuisson)</t>
  </si>
  <si>
    <t>MARQUER</t>
  </si>
  <si>
    <t>Replacer la viande et les os dans la marmite soigneusement rincée — mouiller amplement à l'eau froide — saler modérément — porter à ébullition</t>
  </si>
  <si>
    <t>ÉPLUCHER</t>
  </si>
  <si>
    <t>Blanchir la viande et les os 3 à 4 minutes — Les couvrir d'eau froide, porter à ébullition, écumer, rafraîchir à l'eau courante.</t>
  </si>
  <si>
    <t>Éplucher et laver — tronçonner les carottes si trop grosses — couper les oignons et les faire colorer sur la plaque — confectionner le bouquet garni</t>
  </si>
  <si>
    <t>ÉCUMER</t>
  </si>
  <si>
    <t>Opération répétée fréquemment</t>
  </si>
  <si>
    <t>MOUILLER</t>
  </si>
  <si>
    <t>PASSER</t>
  </si>
  <si>
    <t>Ne pas remuer le fond de la marmite — ne pas le troubler</t>
  </si>
  <si>
    <t>DÉGRAISSER</t>
  </si>
  <si>
    <t>Effleurer la surface du consommé en le roulant sur les "yeux"</t>
  </si>
  <si>
    <t>Bouquet garni</t>
  </si>
  <si>
    <t>TRIER</t>
  </si>
  <si>
    <t>Choisir un excellent thym très odorant, le trier, le laver, le sécher doucement. Laver, sécher et effeuiller le laurier.</t>
  </si>
  <si>
    <t>FOURRER</t>
  </si>
  <si>
    <t>LIER</t>
  </si>
  <si>
    <t>Niveau</t>
  </si>
  <si>
    <t>Composant</t>
  </si>
  <si>
    <t>Type</t>
  </si>
  <si>
    <t>Quantité (× multiplicateur, voir feuille Besoins)</t>
  </si>
  <si>
    <t>recette</t>
  </si>
  <si>
    <t xml:space="preserve">    ↳ BOEUF vache (paleron) semi-paré U.E. sous-vide</t>
  </si>
  <si>
    <t>matiere</t>
  </si>
  <si>
    <t xml:space="preserve">    ↳ BLANC D'OEUF (P) (conv.)</t>
  </si>
  <si>
    <t>conversion</t>
  </si>
  <si>
    <t xml:space="preserve">    ↳ CAROTTE France extra colis 12kg</t>
  </si>
  <si>
    <t xml:space="preserve">    ↳ POIREAU France cat.I</t>
  </si>
  <si>
    <t xml:space="preserve">    ↳ CÉLERI-BRANCHE vert France cat.I</t>
  </si>
  <si>
    <t xml:space="preserve">    ↳ TOMATE ronde Maroc cat.I 67-82mm</t>
  </si>
  <si>
    <t xml:space="preserve">    ↳ Concentré de tomate — boîte 4/4 (collectivité)</t>
  </si>
  <si>
    <t xml:space="preserve">        ↳ Concentré de tomate double</t>
  </si>
  <si>
    <t xml:space="preserve">    ↳ CONSOMMÉ BLANC SIMPLE OU MARMITE</t>
  </si>
  <si>
    <t xml:space="preserve">        ↳ Jumeau (bœuf)</t>
  </si>
  <si>
    <t xml:space="preserve">        ↳ Gîte-gîte (bœuf)</t>
  </si>
  <si>
    <t xml:space="preserve">        ↳ Macreuse à pot-au-feu</t>
  </si>
  <si>
    <t xml:space="preserve">        ↳ Plat de côtes (bœuf)</t>
  </si>
  <si>
    <t xml:space="preserve">        ↳ Os de bœuf (moelle)</t>
  </si>
  <si>
    <t xml:space="preserve">        ↳ CAROTTE France extra colis 12kg</t>
  </si>
  <si>
    <t xml:space="preserve">        ↳ OIGNON jaune France cat.I 60-80mm</t>
  </si>
  <si>
    <t xml:space="preserve">        ↳ POIREAU France cat.I</t>
  </si>
  <si>
    <t xml:space="preserve">        ↳ CÉLERI-BRANCHE vert France cat.I</t>
  </si>
  <si>
    <t xml:space="preserve">        ↳ AIL frais France cat.I 60-80mm</t>
  </si>
  <si>
    <t xml:space="preserve">        ↳ Bouquet garni</t>
  </si>
  <si>
    <t xml:space="preserve">        ↳ Eau (robinet - moy. France 2026)</t>
  </si>
  <si>
    <t xml:space="preserve">        ↳ Gros sel de mer</t>
  </si>
  <si>
    <t xml:space="preserve">        ↳ Poivre noir en grains entiers</t>
  </si>
  <si>
    <t xml:space="preserve">        ↳ Clous de girofle (par 20) (conv.)</t>
  </si>
  <si>
    <t xml:space="preserve">    ↳ Poivre noir en grains entiers</t>
  </si>
  <si>
    <t>Fiche technique — CONSOMMÉ CLARIFIÉ (CLARIFIER UNE MARMITE)</t>
  </si>
  <si>
    <t>CONSOMMÉ CLARIFIÉ (CLARIFIER UNE MARMITE)  GRO_CDR_B272</t>
  </si>
  <si>
    <t>1.</t>
  </si>
  <si>
    <t>2.</t>
  </si>
  <si>
    <t>3.</t>
  </si>
  <si>
    <t xml:space="preserve">    CAROTTE France extra colis 12kg</t>
  </si>
  <si>
    <t xml:space="preserve">    POIREAU France cat.I</t>
  </si>
  <si>
    <t xml:space="preserve">    CÉLERI-BRANCHE vert France cat.I</t>
  </si>
  <si>
    <t xml:space="preserve">    Concentré de tomate — boîte 4/4 (collectivité)</t>
  </si>
  <si>
    <t>4.</t>
  </si>
  <si>
    <t xml:space="preserve">    BLANC D'OEUF (P) (conv.)</t>
  </si>
  <si>
    <t xml:space="preserve">    CONSOMMÉ BLANC SIMPLE OU MARMITE</t>
  </si>
  <si>
    <t>5.</t>
  </si>
  <si>
    <t xml:space="preserve">    Poivre noir en grains entiers</t>
  </si>
  <si>
    <t>6.</t>
  </si>
  <si>
    <t>↳ Concentré de tomate — boîte 4/4 (collectivité)  GRO-CONC-TOMATE</t>
  </si>
  <si>
    <t>↳ CONSOMMÉ BLANC SIMPLE OU MARMITE  GRO_CDR_B269</t>
  </si>
  <si>
    <t xml:space="preserve">    Bouquet garni</t>
  </si>
  <si>
    <t xml:space="preserve">    Clous de girofle (par 20) (conv.)</t>
  </si>
  <si>
    <t>7.</t>
  </si>
  <si>
    <t>↳ Bouquet garni  BPI-CUI-BGT-GRN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</si>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</sst>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v>
      </c>
      <c r="E7" s="6">
        <f>D7*$B$2</f>
        <v>0.5</v>
      </c>
      <c r="F7" t="s">
        <v>15</v>
      </c>
      <c r="G7" s="9">
        <f>E7*0.27</f>
        <v>0.135</v>
      </c>
    </row>
    <row r="8">
      <c r="A8" t="s">
        <v>16</v>
      </c>
      <c r="B8" t="s">
        <v>17</v>
      </c>
      <c r="C8" t="s">
        <v>18</v>
      </c>
      <c r="D8" s="4">
        <v>2.1</v>
      </c>
      <c r="E8" s="6">
        <f>D8*$B$2</f>
        <v>2.1</v>
      </c>
      <c r="F8" t="s">
        <v>3</v>
      </c>
      <c r="G8" s="9">
        <f>E8*0.0043</f>
        <v>0.00903</v>
      </c>
    </row>
    <row r="9">
      <c r="A9" t="s">
        <v>19</v>
      </c>
      <c r="B9" t="s">
        <v>20</v>
      </c>
      <c r="C9" t="s">
        <v>21</v>
      </c>
      <c r="D9" s="4">
        <v>0.011364</v>
      </c>
      <c r="E9" s="6">
        <f>D9*$B$2</f>
        <v>0.011364</v>
      </c>
      <c r="F9" t="s">
        <v>15</v>
      </c>
      <c r="G9" s="9">
        <f>E9*12.5995968129</f>
        <v>0.143182</v>
      </c>
    </row>
    <row r="10">
      <c r="A10" t="s">
        <v>22</v>
      </c>
      <c r="B10" t="s">
        <v>23</v>
      </c>
      <c r="C10" t="s">
        <v>24</v>
      </c>
      <c r="D10" s="4">
        <v>0.00006</v>
      </c>
      <c r="E10" s="6">
        <f>D10*$B$2</f>
        <v>0.00006</v>
      </c>
      <c r="F10" t="s">
        <v>25</v>
      </c>
      <c r="G10" s="9">
        <f>E10*25</f>
        <v>0.0015</v>
      </c>
    </row>
    <row r="11">
      <c r="A11" t="s">
        <v>26</v>
      </c>
      <c r="B11" t="s">
        <v>27</v>
      </c>
      <c r="C11" t="s">
        <v>24</v>
      </c>
      <c r="D11" s="4">
        <v>0.0022</v>
      </c>
      <c r="E11" s="6">
        <f>D11*$B$2</f>
        <v>0.0022</v>
      </c>
      <c r="F11" t="s">
        <v>25</v>
      </c>
      <c r="G11" s="9">
        <f>E11*12</f>
        <v>0.0264</v>
      </c>
    </row>
    <row r="12">
      <c r="A12" t="s">
        <v>28</v>
      </c>
      <c r="B12" t="s">
        <v>29</v>
      </c>
      <c r="C12" t="s">
        <v>30</v>
      </c>
      <c r="D12" s="4">
        <v>0.006</v>
      </c>
      <c r="E12" s="6">
        <f>D12*$B$2</f>
        <v>0.006</v>
      </c>
      <c r="F12" t="s">
        <v>25</v>
      </c>
      <c r="G12" s="9">
        <f>E12*6.5</f>
        <v>0.039</v>
      </c>
    </row>
    <row r="13">
      <c r="A13" t="s">
        <v>31</v>
      </c>
      <c r="B13" t="s">
        <v>32</v>
      </c>
      <c r="C13" t="s">
        <v>30</v>
      </c>
      <c r="D13" s="4">
        <v>0.23</v>
      </c>
      <c r="E13" s="6">
        <f>D13*$B$2</f>
        <v>0.23</v>
      </c>
      <c r="F13" t="s">
        <v>25</v>
      </c>
      <c r="G13" s="9">
        <f>E13*1.1</f>
        <v>0.253</v>
      </c>
    </row>
    <row r="14">
      <c r="A14" t="s">
        <v>33</v>
      </c>
      <c r="B14" t="s">
        <v>34</v>
      </c>
      <c r="C14" t="s">
        <v>30</v>
      </c>
      <c r="D14" s="4">
        <v>0.116</v>
      </c>
      <c r="E14" s="6">
        <f>D14*$B$2</f>
        <v>0.116</v>
      </c>
      <c r="F14" t="s">
        <v>25</v>
      </c>
      <c r="G14" s="9">
        <f>E14*1.8</f>
        <v>0.2088</v>
      </c>
    </row>
    <row r="15">
      <c r="A15" t="s">
        <v>35</v>
      </c>
      <c r="B15" t="s">
        <v>36</v>
      </c>
      <c r="C15" t="s">
        <v>30</v>
      </c>
      <c r="D15" s="4">
        <v>0.18</v>
      </c>
      <c r="E15" s="6">
        <f>D15*$B$2</f>
        <v>0.18</v>
      </c>
      <c r="F15" t="s">
        <v>25</v>
      </c>
      <c r="G15" s="9">
        <f>E15*0.4</f>
        <v>0.072</v>
      </c>
    </row>
    <row r="16">
      <c r="A16" t="s">
        <v>37</v>
      </c>
      <c r="B16" t="s">
        <v>38</v>
      </c>
      <c r="C16" t="s">
        <v>30</v>
      </c>
      <c r="D16" s="4">
        <v>0.23</v>
      </c>
      <c r="E16" s="6">
        <f>D16*$B$2</f>
        <v>0.23</v>
      </c>
      <c r="F16" t="s">
        <v>25</v>
      </c>
      <c r="G16" s="9">
        <f>E16*0.9</f>
        <v>0.207</v>
      </c>
    </row>
    <row r="17">
      <c r="A17" t="s">
        <v>39</v>
      </c>
      <c r="B17" t="s">
        <v>40</v>
      </c>
      <c r="C17" t="s">
        <v>30</v>
      </c>
      <c r="D17" s="4">
        <v>0.08</v>
      </c>
      <c r="E17" s="6">
        <f>D17*$B$2</f>
        <v>0.08</v>
      </c>
      <c r="F17" t="s">
        <v>25</v>
      </c>
      <c r="G17" s="9">
        <f>E17*2.8</f>
        <v>0.224</v>
      </c>
    </row>
    <row r="18">
      <c r="A18" t="s">
        <v>41</v>
      </c>
      <c r="B18" t="s">
        <v>42</v>
      </c>
      <c r="C18" t="s">
        <v>43</v>
      </c>
      <c r="D18" s="4">
        <v>0.006</v>
      </c>
      <c r="E18" s="6">
        <f>D18*$B$2</f>
        <v>0.006</v>
      </c>
      <c r="F18" t="s">
        <v>25</v>
      </c>
      <c r="G18" s="9">
        <f>E18*0.42</f>
        <v>0.00252</v>
      </c>
    </row>
    <row r="19">
      <c r="A19" t="s" s="8">
        <v>44</v>
      </c>
      <c r="B19" t="s">
        <v>45</v>
      </c>
      <c r="C19" t="s">
        <v>46</v>
      </c>
      <c r="D19" s="4">
        <v>0.24</v>
      </c>
      <c r="E19" s="6">
        <f>D19*$B$2</f>
        <v>0.24</v>
      </c>
      <c r="F19" t="s">
        <v>25</v>
      </c>
      <c r="G19" s="9">
        <f>E19*10</f>
        <v>2.4</v>
      </c>
    </row>
    <row r="20">
      <c r="A20" t="s" s="8">
        <v>47</v>
      </c>
      <c r="B20" t="s">
        <v>48</v>
      </c>
      <c r="C20" t="s">
        <v>46</v>
      </c>
      <c r="D20" s="4">
        <v>0.24</v>
      </c>
      <c r="E20" s="6">
        <f>D20*$B$2</f>
        <v>0.24</v>
      </c>
      <c r="F20" t="s">
        <v>25</v>
      </c>
      <c r="G20" s="9">
        <f>E20*12</f>
        <v>2.88</v>
      </c>
    </row>
    <row r="21">
      <c r="A21" t="s" s="8">
        <v>49</v>
      </c>
      <c r="B21" t="s">
        <v>50</v>
      </c>
      <c r="C21" t="s">
        <v>46</v>
      </c>
      <c r="D21" s="4">
        <v>0.24</v>
      </c>
      <c r="E21" s="6">
        <f>D21*$B$2</f>
        <v>0.24</v>
      </c>
      <c r="F21" t="s">
        <v>25</v>
      </c>
      <c r="G21" s="9">
        <f>E21*11</f>
        <v>2.64</v>
      </c>
    </row>
    <row r="22">
      <c r="A22" t="s" s="8">
        <v>51</v>
      </c>
      <c r="B22" t="s">
        <v>52</v>
      </c>
      <c r="C22" t="s">
        <v>46</v>
      </c>
      <c r="D22" s="4">
        <v>0.24</v>
      </c>
      <c r="E22" s="6">
        <f>D22*$B$2</f>
        <v>0.24</v>
      </c>
      <c r="F22" t="s">
        <v>25</v>
      </c>
      <c r="G22" s="9">
        <f>E22*3</f>
        <v>0.72</v>
      </c>
    </row>
    <row r="23">
      <c r="A23" t="s" s="8">
        <v>53</v>
      </c>
      <c r="B23" t="s">
        <v>54</v>
      </c>
      <c r="C23" t="s">
        <v>46</v>
      </c>
      <c r="D23" s="4">
        <v>0.24</v>
      </c>
      <c r="E23" s="6">
        <f>D23*$B$2</f>
        <v>0.24</v>
      </c>
      <c r="F23" t="s">
        <v>25</v>
      </c>
      <c r="G23" s="9">
        <f>E23*8</f>
        <v>1.92</v>
      </c>
    </row>
    <row r="24">
      <c r="A24" t="s">
        <v>55</v>
      </c>
      <c r="B24" t="s">
        <v>56</v>
      </c>
      <c r="C24" t="s">
        <v>57</v>
      </c>
      <c r="D24" s="4">
        <v>0.2</v>
      </c>
      <c r="E24" s="6">
        <f>D24*$B$2</f>
        <v>0.2</v>
      </c>
      <c r="F24" t="s">
        <v>25</v>
      </c>
      <c r="G24" s="9">
        <f>E24*9.75</f>
        <v>1.95</v>
      </c>
    </row>
    <row r="25">
      <c r="A25"/>
      <c r="B25"/>
      <c r="C25"/>
      <c r="D25"/>
      <c r="E25"/>
      <c r="F25" t="s" s="10">
        <v>58</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s" s="12">
        <v>66</v>
      </c>
      <c r="E2" t="s" s="12"/>
      <c r="F2"/>
    </row>
    <row r="3">
      <c r="A3" t="s">
        <v>65</v>
      </c>
      <c r="B3">
        <v>2</v>
      </c>
      <c r="C3"/>
      <c r="D3" t="s" s="12">
        <v>67</v>
      </c>
      <c r="E3" t="s" s="12"/>
      <c r="F3"/>
    </row>
    <row r="4">
      <c r="A4" t="s">
        <v>65</v>
      </c>
      <c r="B4">
        <v>3</v>
      </c>
      <c r="C4"/>
      <c r="D4" t="s" s="12">
        <v>68</v>
      </c>
      <c r="E4" t="s" s="12"/>
      <c r="F4"/>
    </row>
    <row r="5">
      <c r="A5" t="s">
        <v>65</v>
      </c>
      <c r="B5">
        <v>4</v>
      </c>
      <c r="C5"/>
      <c r="D5" t="inlineStr" s="12">
        <is>
          <t>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t>
        </is>
      </c>
      <c r="E5" t="s" s="12"/>
      <c r="F5"/>
    </row>
    <row r="6">
      <c r="A6" t="s">
        <v>65</v>
      </c>
      <c r="B6">
        <v>5</v>
      </c>
      <c r="C6"/>
      <c r="D6" t="inlineStr" s="12">
        <is>
          <t>Passer très délicatement le consommé à l'étamine dans un récipient inox parfaitement propre, avec quelques grains de poivre concassés et du cerfeuil fraîchement haché dans l'étamine.</t>
        </is>
      </c>
      <c r="E6" t="s" s="12"/>
      <c r="F6"/>
    </row>
    <row r="7">
      <c r="A7" t="s">
        <v>65</v>
      </c>
      <c r="B7">
        <v>6</v>
      </c>
      <c r="C7"/>
      <c r="D7" t="inlineStr" s="12">
        <is>
          <t>Dégraisser parfaitement au papier absorbant en effleurant la surface (retirer tous les « yeux ») ; vérifier l'assaisonnement ; utiliser immédiatement ou refroidir rapidement et réserver à couvert à + 3 °C maximum.</t>
        </is>
      </c>
      <c r="E7" t="s" s="12"/>
      <c r="F7"/>
    </row>
    <row r="8">
      <c r="A8" t="s">
        <v>69</v>
      </c>
      <c r="B8"/>
      <c r="C8"/>
      <c r="D8"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70</v>
      </c>
      <c r="B9">
        <v>1</v>
      </c>
      <c r="C9" t="s">
        <v>71</v>
      </c>
      <c r="D9" t="s" s="12">
        <v>66</v>
      </c>
      <c r="E9" t="s" s="12">
        <v>72</v>
      </c>
      <c r="F9" t="s">
        <v>73</v>
      </c>
    </row>
    <row r="10">
      <c r="A10" t="s">
        <v>70</v>
      </c>
      <c r="B10">
        <v>2</v>
      </c>
      <c r="C10" t="s">
        <v>74</v>
      </c>
      <c r="D10" t="inlineStr" s="12">
        <is>
          <t>Préparer les ingrédients de base — Parer, dégraisser si nécessaire et ficeler les viandes ; concasser les os ; récupérer la moelle et la réserver dans une calotte d'eau glacée.</t>
        </is>
      </c>
      <c r="E10" t="s" s="12">
        <v>75</v>
      </c>
      <c r="F10"/>
    </row>
    <row r="11">
      <c r="A11" t="s">
        <v>70</v>
      </c>
      <c r="B11">
        <v>3</v>
      </c>
      <c r="C11" t="s">
        <v>76</v>
      </c>
      <c r="D11" t="s" s="12">
        <v>77</v>
      </c>
      <c r="E11" t="s" s="12">
        <v>78</v>
      </c>
      <c r="F11"/>
    </row>
    <row r="12">
      <c r="A12" t="s">
        <v>70</v>
      </c>
      <c r="B12">
        <v>4</v>
      </c>
      <c r="C12" t="s">
        <v>79</v>
      </c>
      <c r="D12" t="inlineStr" s="12">
        <is>
          <t>Marquer la marmite en cuisson — Replacer viande et os dans la marmite rincée ; recouvrir amplement d'eau froide ; saler au gros sel ; porter à ébullition ; écumer et dégraisser soigneusement.</t>
        </is>
      </c>
      <c r="E12" t="s" s="12">
        <v>80</v>
      </c>
      <c r="F12"/>
    </row>
    <row r="13">
      <c r="A13" t="s">
        <v>70</v>
      </c>
      <c r="B13">
        <v>5</v>
      </c>
      <c r="C13" t="s">
        <v>81</v>
      </c>
      <c r="D13" t="inlineStr" s="12">
        <is>
          <t>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E13" t="s" s="12"/>
      <c r="F13"/>
    </row>
    <row r="14">
      <c r="A14" t="s">
        <v>70</v>
      </c>
      <c r="B14">
        <v>6</v>
      </c>
      <c r="C14" t="s">
        <v>82</v>
      </c>
      <c r="D14" t="inlineStr" s="12">
        <is>
          <t>Cuire 3 à 4 heures à découvert à très faible ébullition — Écumer et dégraisser souvent (une petite louche d'eau froide fait remonter la graisse) ; une ébullition trop vive trouble la marmite.</t>
        </is>
      </c>
      <c r="E14" t="s" s="12">
        <v>83</v>
      </c>
      <c r="F14"/>
    </row>
    <row r="15">
      <c r="A15" t="s">
        <v>70</v>
      </c>
      <c r="B15">
        <v>7</v>
      </c>
      <c r="C15" t="s">
        <v>84</v>
      </c>
      <c r="D15" t="inlineStr" s="12">
        <is>
          <t>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E15" t="s" s="12">
        <v>85</v>
      </c>
      <c r="F15"/>
    </row>
    <row r="16">
      <c r="A16" t="s">
        <v>86</v>
      </c>
      <c r="B16">
        <v>1</v>
      </c>
      <c r="C16" t="s">
        <v>87</v>
      </c>
      <c r="D16" t="inlineStr" s="12">
        <is>
          <t>Trier et laver soigneusement les tiges de persil, les branches de céleri et les feuilles de poireau. Ne pas utiliser des tiges ayant séjourné trop longtemps dans l'eau (risque de fermentation).</t>
        </is>
      </c>
      <c r="E16" t="s" s="12"/>
      <c r="F16"/>
    </row>
    <row r="17">
      <c r="A17" t="s">
        <v>86</v>
      </c>
      <c r="B17">
        <v>2</v>
      </c>
      <c r="C17" t="s">
        <v>87</v>
      </c>
      <c r="D17" t="s" s="12">
        <v>88</v>
      </c>
      <c r="E17" t="s" s="12"/>
      <c r="F17"/>
    </row>
    <row r="18">
      <c r="A18" t="s">
        <v>86</v>
      </c>
      <c r="B18">
        <v>3</v>
      </c>
      <c r="C18" t="s">
        <v>89</v>
      </c>
      <c r="D18" t="inlineStr" s="12">
        <is>
          <t>Composer le bouquet garni selon l'utilisation : base = tiges de persil + thym + laurier. Pour fonds blancs et pochés : ajouter blanc de poireau et céleri en branches. Pour gibelotte : ajouter romarin. Pour légumes secs : ajouter sarriette.</t>
        </is>
      </c>
      <c r="E18" t="s" s="12"/>
      <c r="F18"/>
    </row>
    <row r="19">
      <c r="A19" t="s">
        <v>86</v>
      </c>
      <c r="B19">
        <v>4</v>
      </c>
      <c r="C19" t="s">
        <v>90</v>
      </c>
      <c r="D19" t="inlineStr" s="12">
        <is>
          <t>Lier le bouquet garni en fagot bien serré avec de la ficelle de cuisine. Le rôle des aromates étant de parfumer, des produits de mauvaise qualité ou de fraîcheur insuffisante donnent un très mauvais résultat.</t>
        </is>
      </c>
      <c r="E19" t="s" s="12"/>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91</v>
      </c>
      <c r="B1" t="s" s="7">
        <v>92</v>
      </c>
      <c r="C1" t="s" s="7">
        <v>93</v>
      </c>
      <c r="D1" t="s" s="7">
        <v>94</v>
      </c>
      <c r="E1" t="s" s="7">
        <v>10</v>
      </c>
    </row>
    <row r="2">
      <c r="A2">
        <v>0</v>
      </c>
      <c r="B2" t="s">
        <v>65</v>
      </c>
      <c r="C2" t="s">
        <v>95</v>
      </c>
      <c r="D2" s="6">
        <f>'Besoins'!$B$2*1</f>
        <v>1</v>
      </c>
      <c r="E2" t="s">
        <v>3</v>
      </c>
    </row>
    <row r="3">
      <c r="A3">
        <v>1</v>
      </c>
      <c r="B3" t="s">
        <v>96</v>
      </c>
      <c r="C3" t="s">
        <v>97</v>
      </c>
      <c r="D3" s="6">
        <f>'Besoins'!$B$2*0.2</f>
        <v>0.2</v>
      </c>
      <c r="E3" t="s">
        <v>25</v>
      </c>
    </row>
    <row r="4">
      <c r="A4">
        <v>1</v>
      </c>
      <c r="B4" t="s">
        <v>98</v>
      </c>
      <c r="C4" t="s">
        <v>99</v>
      </c>
      <c r="D4" s="6">
        <f>'Besoins'!$B$2*1</f>
        <v>1</v>
      </c>
      <c r="E4" t="s">
        <v>15</v>
      </c>
    </row>
    <row r="5">
      <c r="A5">
        <v>1</v>
      </c>
      <c r="B5" t="s">
        <v>100</v>
      </c>
      <c r="C5" t="s">
        <v>97</v>
      </c>
      <c r="D5" s="6">
        <f>'Besoins'!$B$2*0.05</f>
        <v>0.05</v>
      </c>
      <c r="E5" t="s">
        <v>25</v>
      </c>
    </row>
    <row r="6">
      <c r="A6">
        <v>1</v>
      </c>
      <c r="B6" t="s">
        <v>101</v>
      </c>
      <c r="C6" t="s">
        <v>97</v>
      </c>
      <c r="D6" s="6">
        <f>'Besoins'!$B$2*0.05</f>
        <v>0.05</v>
      </c>
      <c r="E6" t="s">
        <v>25</v>
      </c>
    </row>
    <row r="7">
      <c r="A7">
        <v>1</v>
      </c>
      <c r="B7" t="s">
        <v>102</v>
      </c>
      <c r="C7" t="s">
        <v>97</v>
      </c>
      <c r="D7" s="6">
        <f>'Besoins'!$B$2*0.02</f>
        <v>0.02</v>
      </c>
      <c r="E7" t="s">
        <v>25</v>
      </c>
    </row>
    <row r="8">
      <c r="A8">
        <v>1</v>
      </c>
      <c r="B8" t="s">
        <v>103</v>
      </c>
      <c r="C8" t="s">
        <v>97</v>
      </c>
      <c r="D8" s="6">
        <f>'Besoins'!$B$2*0.08</f>
        <v>0.08</v>
      </c>
      <c r="E8" t="s">
        <v>25</v>
      </c>
    </row>
    <row r="9">
      <c r="A9">
        <v>1</v>
      </c>
      <c r="B9" t="s">
        <v>104</v>
      </c>
      <c r="C9" t="s">
        <v>95</v>
      </c>
      <c r="D9" s="6">
        <f>'Besoins'!$B$2*0.01</f>
        <v>0.01</v>
      </c>
      <c r="E9" t="s">
        <v>25</v>
      </c>
    </row>
    <row r="10">
      <c r="A10">
        <v>2</v>
      </c>
      <c r="B10" t="s">
        <v>105</v>
      </c>
      <c r="C10" t="s">
        <v>97</v>
      </c>
      <c r="D10" s="6">
        <f>'Besoins'!$B$2*0.0113636364</f>
        <v>0.011364</v>
      </c>
      <c r="E10" t="s">
        <v>15</v>
      </c>
    </row>
    <row r="11">
      <c r="A11">
        <v>1</v>
      </c>
      <c r="B11" t="s">
        <v>106</v>
      </c>
      <c r="C11" t="s">
        <v>95</v>
      </c>
      <c r="D11" s="6">
        <f>'Besoins'!$B$2*1.2</f>
        <v>1.2</v>
      </c>
      <c r="E11" t="s">
        <v>3</v>
      </c>
    </row>
    <row r="12">
      <c r="A12">
        <v>2</v>
      </c>
      <c r="B12" t="s">
        <v>107</v>
      </c>
      <c r="C12" t="s">
        <v>97</v>
      </c>
      <c r="D12" s="6">
        <f>'Besoins'!$B$2*0.24</f>
        <v>0.24</v>
      </c>
      <c r="E12" t="s">
        <v>25</v>
      </c>
    </row>
    <row r="13">
      <c r="A13">
        <v>2</v>
      </c>
      <c r="B13" t="s">
        <v>108</v>
      </c>
      <c r="C13" t="s">
        <v>97</v>
      </c>
      <c r="D13" s="6">
        <f>'Besoins'!$B$2*0.24</f>
        <v>0.24</v>
      </c>
      <c r="E13" t="s">
        <v>25</v>
      </c>
    </row>
    <row r="14">
      <c r="A14">
        <v>2</v>
      </c>
      <c r="B14" t="s">
        <v>109</v>
      </c>
      <c r="C14" t="s">
        <v>97</v>
      </c>
      <c r="D14" s="6">
        <f>'Besoins'!$B$2*0.24</f>
        <v>0.24</v>
      </c>
      <c r="E14" t="s">
        <v>25</v>
      </c>
    </row>
    <row r="15">
      <c r="A15">
        <v>2</v>
      </c>
      <c r="B15" t="s">
        <v>110</v>
      </c>
      <c r="C15" t="s">
        <v>97</v>
      </c>
      <c r="D15" s="6">
        <f>'Besoins'!$B$2*0.24</f>
        <v>0.24</v>
      </c>
      <c r="E15" t="s">
        <v>25</v>
      </c>
    </row>
    <row r="16">
      <c r="A16">
        <v>2</v>
      </c>
      <c r="B16" t="s">
        <v>111</v>
      </c>
      <c r="C16" t="s">
        <v>97</v>
      </c>
      <c r="D16" s="6">
        <f>'Besoins'!$B$2*0.24</f>
        <v>0.24</v>
      </c>
      <c r="E16" t="s">
        <v>25</v>
      </c>
    </row>
    <row r="17">
      <c r="A17">
        <v>2</v>
      </c>
      <c r="B17" t="s">
        <v>112</v>
      </c>
      <c r="C17" t="s">
        <v>97</v>
      </c>
      <c r="D17" s="6">
        <f>'Besoins'!$B$2*0.18</f>
        <v>0.18</v>
      </c>
      <c r="E17" t="s">
        <v>25</v>
      </c>
    </row>
    <row r="18">
      <c r="A18">
        <v>2</v>
      </c>
      <c r="B18" t="s">
        <v>113</v>
      </c>
      <c r="C18" t="s">
        <v>97</v>
      </c>
      <c r="D18" s="6">
        <f>'Besoins'!$B$2*0.18</f>
        <v>0.18</v>
      </c>
      <c r="E18" t="s">
        <v>25</v>
      </c>
    </row>
    <row r="19">
      <c r="A19">
        <v>2</v>
      </c>
      <c r="B19" t="s">
        <v>114</v>
      </c>
      <c r="C19" t="s">
        <v>97</v>
      </c>
      <c r="D19" s="6">
        <f>'Besoins'!$B$2*0.18</f>
        <v>0.18</v>
      </c>
      <c r="E19" t="s">
        <v>25</v>
      </c>
    </row>
    <row r="20">
      <c r="A20">
        <v>2</v>
      </c>
      <c r="B20" t="s">
        <v>115</v>
      </c>
      <c r="C20" t="s">
        <v>97</v>
      </c>
      <c r="D20" s="6">
        <f>'Besoins'!$B$2*0.096</f>
        <v>0.096</v>
      </c>
      <c r="E20" t="s">
        <v>25</v>
      </c>
    </row>
    <row r="21">
      <c r="A21">
        <v>2</v>
      </c>
      <c r="B21" t="s">
        <v>116</v>
      </c>
      <c r="C21" t="s">
        <v>97</v>
      </c>
      <c r="D21" s="6">
        <f>'Besoins'!$B$2*0.006</f>
        <v>0.006</v>
      </c>
      <c r="E21" t="s">
        <v>25</v>
      </c>
    </row>
    <row r="22">
      <c r="A22">
        <v>2</v>
      </c>
      <c r="B22" t="s">
        <v>117</v>
      </c>
      <c r="C22" t="s">
        <v>95</v>
      </c>
      <c r="D22" s="6">
        <f>'Besoins'!$B$2*1.2</f>
        <v>1.2</v>
      </c>
      <c r="E22" t="s">
        <v>15</v>
      </c>
    </row>
    <row r="23">
      <c r="A23">
        <v>2</v>
      </c>
      <c r="B23" t="s">
        <v>118</v>
      </c>
      <c r="C23" t="s">
        <v>97</v>
      </c>
      <c r="D23" s="6">
        <f>'Besoins'!$B$2*2.1</f>
        <v>2.1</v>
      </c>
      <c r="E23" t="s">
        <v>3</v>
      </c>
    </row>
    <row r="24">
      <c r="A24">
        <v>2</v>
      </c>
      <c r="B24" t="s">
        <v>119</v>
      </c>
      <c r="C24" t="s">
        <v>97</v>
      </c>
      <c r="D24" s="6">
        <f>'Besoins'!$B$2*0.006</f>
        <v>0.006</v>
      </c>
      <c r="E24" t="s">
        <v>25</v>
      </c>
    </row>
    <row r="25">
      <c r="A25">
        <v>2</v>
      </c>
      <c r="B25" t="s">
        <v>120</v>
      </c>
      <c r="C25" t="s">
        <v>97</v>
      </c>
      <c r="D25" s="6">
        <f>'Besoins'!$B$2*0.0012</f>
        <v>0.0012</v>
      </c>
      <c r="E25" t="s">
        <v>25</v>
      </c>
    </row>
    <row r="26">
      <c r="A26">
        <v>2</v>
      </c>
      <c r="B26" t="s">
        <v>121</v>
      </c>
      <c r="C26" t="s">
        <v>99</v>
      </c>
      <c r="D26" s="6">
        <f>'Besoins'!$B$2*1.2</f>
        <v>1.2</v>
      </c>
      <c r="E26" t="s">
        <v>15</v>
      </c>
    </row>
    <row r="27">
      <c r="A27">
        <v>1</v>
      </c>
      <c r="B27" t="s">
        <v>122</v>
      </c>
      <c r="C27" t="s">
        <v>97</v>
      </c>
      <c r="D27" s="6">
        <f>'Besoins'!$B$2*0.001</f>
        <v>0.001</v>
      </c>
      <c r="E27"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2">
        <v>123</v>
      </c>
      <c r="B1"/>
      <c r="C1"/>
      <c r="D1"/>
    </row>
    <row r="2">
      <c r="A2" t="str" s="13">
        <f>"GRO_CDR_B272 · CUI.FONDS · référence : "&amp;Besoins!B3&amp;" "&amp;Besoins!C3&amp;" · multiplicateur réglable sur la feuille ""Besoins"""</f>
        <v>GRO_CDR_B272 · CUI.FONDS · référence : 1 lt · multiplicateur réglable sur la feuille </v>
      </c>
      <c r="B2"/>
      <c r="C2"/>
      <c r="D2"/>
    </row>
    <row r="3">
      <c r="A3"/>
      <c r="B3"/>
      <c r="C3"/>
      <c r="D3"/>
    </row>
    <row r="4">
      <c r="A4" t="s" s="14">
        <v>124</v>
      </c>
      <c r="B4"/>
      <c r="C4"/>
      <c r="D4"/>
    </row>
    <row r="5">
      <c r="A5" t="s" s="15">
        <v>125</v>
      </c>
      <c r="B5" t="str" s="12">
        <f>Procedure!D2</f>
        <v>Mise en place du poste de travail — Réunir les denrées, le matériel de préparation et de cuisson. Contrôler la fraîcheur et la qualité des produits.</v>
      </c>
      <c r="C5"/>
      <c r="D5"/>
    </row>
    <row r="6">
      <c r="A6" t="s" s="15">
        <v>126</v>
      </c>
      <c r="B6" t="str" s="12">
        <f>Procedure!D3</f>
        <v>Préparer la viande — Parer, dénerver, dégraisser parfaitement ; la hacher pas trop finement (grosse grille du hachoir ou au couteau).</v>
      </c>
      <c r="C6"/>
      <c r="D6"/>
    </row>
    <row r="7">
      <c r="A7"/>
      <c r="B7" t="str">
        <f>Besoins!B24</f>
        <v>BOEUF vache (paleron) semi-paré U.E. sous-vide</v>
      </c>
      <c r="C7" s="6">
        <f>Besoins!E24</f>
        <v>0.2</v>
      </c>
      <c r="D7" t="str">
        <f>Besoins!F24</f>
        <v>kg</v>
      </c>
    </row>
    <row r="8">
      <c r="A8" t="s" s="15">
        <v>127</v>
      </c>
      <c r="B8" t="str" s="12">
        <f>Procedure!D4</f>
        <v>Préparer la garniture aromatique — Éplucher, laver ; émincer finement carottes, vert de poireau et céleri ; concasser les tomates.</v>
      </c>
      <c r="C8"/>
      <c r="D8"/>
    </row>
    <row r="9">
      <c r="A9"/>
      <c r="B9" t="s">
        <v>128</v>
      </c>
      <c r="C9" s="6">
        <f>'Besoins'!$B$2*0.05</f>
        <v>0.05</v>
      </c>
      <c r="D9" t="s">
        <v>25</v>
      </c>
    </row>
    <row r="10">
      <c r="A10"/>
      <c r="B10" t="s">
        <v>129</v>
      </c>
      <c r="C10" s="6">
        <f>'Besoins'!$B$2*0.05</f>
        <v>0.05</v>
      </c>
      <c r="D10" t="s">
        <v>25</v>
      </c>
    </row>
    <row r="11">
      <c r="A11"/>
      <c r="B11" t="s">
        <v>130</v>
      </c>
      <c r="C11" s="6">
        <f>'Besoins'!$B$2*0.02</f>
        <v>0.02</v>
      </c>
      <c r="D11" t="s">
        <v>25</v>
      </c>
    </row>
    <row r="12">
      <c r="A12"/>
      <c r="B12" t="str">
        <f>Besoins!B17</f>
        <v>TOMATE ronde Maroc cat.I 67-82mm</v>
      </c>
      <c r="C12" s="6">
        <f>Besoins!E17</f>
        <v>0.08</v>
      </c>
      <c r="D12" t="str">
        <f>Besoins!F17</f>
        <v>kg</v>
      </c>
    </row>
    <row r="13">
      <c r="A13"/>
      <c r="B13" t="s">
        <v>131</v>
      </c>
      <c r="C13" s="6">
        <f>'Besoins'!$B$2*0.01</f>
        <v>0.01</v>
      </c>
      <c r="D13" t="s">
        <v>25</v>
      </c>
    </row>
    <row r="14">
      <c r="A14" t="s" s="15">
        <v>132</v>
      </c>
      <c r="B14" t="str" s="12">
        <f>Procedure!D5</f>
        <v>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v>
      </c>
      <c r="C14"/>
      <c r="D14"/>
    </row>
    <row r="15">
      <c r="A15"/>
      <c r="B15" t="s">
        <v>133</v>
      </c>
      <c r="C15" s="6">
        <f>'Besoins'!$B$2*1</f>
        <v>1</v>
      </c>
      <c r="D15" t="s">
        <v>15</v>
      </c>
    </row>
    <row r="16">
      <c r="A16"/>
      <c r="B16" t="s">
        <v>134</v>
      </c>
      <c r="C16" s="6">
        <f>'Besoins'!$B$2*1.2</f>
        <v>1.2</v>
      </c>
      <c r="D16" t="s">
        <v>3</v>
      </c>
    </row>
    <row r="17">
      <c r="A17" t="s" s="15">
        <v>135</v>
      </c>
      <c r="B17" t="str" s="12">
        <f>Procedure!D6</f>
        <v>Passer très délicatement le consommé à l'étamine dans un récipient inox parfaitement propre, avec quelques grains de poivre concassés et du cerfeuil fraîchement haché dans l'étamine.</v>
      </c>
      <c r="C17"/>
      <c r="D17"/>
    </row>
    <row r="18">
      <c r="A18"/>
      <c r="B18" t="s">
        <v>136</v>
      </c>
      <c r="C18" s="6">
        <f>'Besoins'!$B$2*0.001</f>
        <v>0.001</v>
      </c>
      <c r="D18" t="s">
        <v>25</v>
      </c>
    </row>
    <row r="19">
      <c r="A19" t="s" s="15">
        <v>137</v>
      </c>
      <c r="B19" t="str" s="12">
        <f>Procedure!D7</f>
        <v>Dégraisser parfaitement au papier absorbant en effleurant la surface (retirer tous les « yeux ») ; vérifier l'assaisonnement ; utiliser immédiatement ou refroidir rapidement et réserver à couvert à + 3 °C maximum.</v>
      </c>
      <c r="C19"/>
      <c r="D19"/>
    </row>
    <row r="20">
      <c r="A20"/>
      <c r="B20"/>
      <c r="C20"/>
      <c r="D20"/>
    </row>
    <row r="21">
      <c r="A21" t="s" s="14">
        <v>138</v>
      </c>
      <c r="B21"/>
      <c r="C21"/>
      <c r="D21"/>
    </row>
    <row r="22">
      <c r="A22"/>
      <c r="B22"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2"/>
      <c r="D22"/>
    </row>
    <row r="23">
      <c r="A23"/>
      <c r="B23"/>
      <c r="C23"/>
      <c r="D23"/>
    </row>
    <row r="24">
      <c r="A24" t="s" s="14">
        <v>139</v>
      </c>
      <c r="B24"/>
      <c r="C24"/>
      <c r="D24"/>
    </row>
    <row r="25">
      <c r="A25" t="s" s="15">
        <v>125</v>
      </c>
      <c r="B25" t="str" s="12">
        <f>"[CONCASSER] "&amp;Procedure!D9</f>
        <v>[CONCASSER] Mise en place du poste de travail — Réunir les denrées, le matériel de préparation et de cuisson. Contrôler la fraîcheur et la qualité des produits.</v>
      </c>
      <c r="C25"/>
      <c r="D25"/>
    </row>
    <row r="26">
      <c r="A26"/>
      <c r="B26" t="str" s="16">
        <f>"ℹ "&amp;Procedure!E9</f>
        <v>ℹ</v>
      </c>
      <c r="C26"/>
      <c r="D26"/>
    </row>
    <row r="27">
      <c r="A27" t="s" s="15">
        <v>126</v>
      </c>
      <c r="B27" t="str" s="12">
        <f>"[MARQUER] "&amp;Procedure!D10</f>
        <v>[MARQUER] Préparer les ingrédients de base — Parer, dégraisser si nécessaire et ficeler les viandes ; concasser les os ; récupérer la moelle et la réserver dans une calotte d'eau glacée.</v>
      </c>
      <c r="C27"/>
      <c r="D27"/>
    </row>
    <row r="28">
      <c r="A28"/>
      <c r="B28" t="str">
        <f>Besoins!B20</f>
        <v>Jumeau (bœuf)</v>
      </c>
      <c r="C28" s="6">
        <f>Besoins!E20</f>
        <v>0.24</v>
      </c>
      <c r="D28" t="str">
        <f>Besoins!F20</f>
        <v>kg</v>
      </c>
    </row>
    <row r="29">
      <c r="A29"/>
      <c r="B29" t="str">
        <f>Besoins!B19</f>
        <v>Gîte-gîte (bœuf)</v>
      </c>
      <c r="C29" s="6">
        <f>Besoins!E19</f>
        <v>0.24</v>
      </c>
      <c r="D29" t="str">
        <f>Besoins!F19</f>
        <v>kg</v>
      </c>
    </row>
    <row r="30">
      <c r="A30"/>
      <c r="B30" t="str">
        <f>Besoins!B21</f>
        <v>Macreuse à pot-au-feu</v>
      </c>
      <c r="C30" s="6">
        <f>Besoins!E21</f>
        <v>0.24</v>
      </c>
      <c r="D30" t="str">
        <f>Besoins!F21</f>
        <v>kg</v>
      </c>
    </row>
    <row r="31">
      <c r="A31"/>
      <c r="B31" t="str">
        <f>Besoins!B23</f>
        <v>Plat de côtes (bœuf)</v>
      </c>
      <c r="C31" s="6">
        <f>Besoins!E23</f>
        <v>0.24</v>
      </c>
      <c r="D31" t="str">
        <f>Besoins!F23</f>
        <v>kg</v>
      </c>
    </row>
    <row r="32">
      <c r="A32"/>
      <c r="B32" t="str">
        <f>Besoins!B22</f>
        <v>Os de bœuf (moelle)</v>
      </c>
      <c r="C32" s="6">
        <f>Besoins!E22</f>
        <v>0.24</v>
      </c>
      <c r="D32" t="str">
        <f>Besoins!F22</f>
        <v>kg</v>
      </c>
    </row>
    <row r="33">
      <c r="A33"/>
      <c r="B33" t="str" s="16">
        <f>"ℹ "&amp;Procedure!E10</f>
        <v>ℹ</v>
      </c>
      <c r="C33"/>
      <c r="D33"/>
    </row>
    <row r="34">
      <c r="A34" t="s" s="15">
        <v>127</v>
      </c>
      <c r="B34" t="str" s="12">
        <f>"[ÉPLUCHER] "&amp;Procedure!D11</f>
        <v>[ÉPLUCHER] Blanchir la viande et les os 3 à 4 minutes — Les couvrir d'eau froide, porter à ébullition, écumer, rafraîchir à l'eau courante.</v>
      </c>
      <c r="C34"/>
      <c r="D34"/>
    </row>
    <row r="35">
      <c r="A35"/>
      <c r="B35" t="str" s="16">
        <f>"ℹ "&amp;Procedure!E11</f>
        <v>ℹ</v>
      </c>
      <c r="C35"/>
      <c r="D35"/>
    </row>
    <row r="36">
      <c r="A36" t="s" s="15">
        <v>132</v>
      </c>
      <c r="B36" t="str" s="12">
        <f>"[ÉCUMER] "&amp;Procedure!D12</f>
        <v>[ÉCUMER] Marquer la marmite en cuisson — Replacer viande et os dans la marmite rincée ; recouvrir amplement d'eau froide ; saler au gros sel ; porter à ébullition ; écumer et dégraisser soigneusement.</v>
      </c>
      <c r="C36"/>
      <c r="D36"/>
    </row>
    <row r="37">
      <c r="A37"/>
      <c r="B37" t="str">
        <f>Besoins!B8</f>
        <v>Eau (robinet - moy. France 2026)</v>
      </c>
      <c r="C37" s="6">
        <f>Besoins!E8</f>
        <v>2.1</v>
      </c>
      <c r="D37" t="str">
        <f>Besoins!F8</f>
        <v>lt</v>
      </c>
    </row>
    <row r="38">
      <c r="A38"/>
      <c r="B38" t="str">
        <f>Besoins!B18</f>
        <v>Gros sel de mer</v>
      </c>
      <c r="C38" s="6">
        <f>Besoins!E18</f>
        <v>0.006</v>
      </c>
      <c r="D38" t="str">
        <f>Besoins!F18</f>
        <v>kg</v>
      </c>
    </row>
    <row r="39">
      <c r="A39"/>
      <c r="B39" t="str" s="16">
        <f>"ℹ "&amp;Procedure!E12</f>
        <v>ℹ</v>
      </c>
      <c r="C39"/>
      <c r="D39"/>
    </row>
    <row r="40">
      <c r="A40" t="s" s="15">
        <v>135</v>
      </c>
      <c r="B40" t="str" s="12">
        <f>"[MOUILLER] "&amp;Procedure!D13</f>
        <v>[MOUILLER] 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v>
      </c>
      <c r="C40"/>
      <c r="D40"/>
    </row>
    <row r="41">
      <c r="A41"/>
      <c r="B41" t="s">
        <v>128</v>
      </c>
      <c r="C41" s="6">
        <f>'Besoins'!$B$2*0.18</f>
        <v>0.18</v>
      </c>
      <c r="D41" t="s">
        <v>25</v>
      </c>
    </row>
    <row r="42">
      <c r="A42"/>
      <c r="B42" t="str">
        <f>Besoins!B15</f>
        <v>OIGNON jaune France cat.I 60-80mm</v>
      </c>
      <c r="C42" s="6">
        <f>Besoins!E15</f>
        <v>0.18</v>
      </c>
      <c r="D42" t="str">
        <f>Besoins!F15</f>
        <v>kg</v>
      </c>
    </row>
    <row r="43">
      <c r="A43"/>
      <c r="B43" t="s">
        <v>129</v>
      </c>
      <c r="C43" s="6">
        <f>'Besoins'!$B$2*0.18</f>
        <v>0.18</v>
      </c>
      <c r="D43" t="s">
        <v>25</v>
      </c>
    </row>
    <row r="44">
      <c r="A44"/>
      <c r="B44" t="s">
        <v>130</v>
      </c>
      <c r="C44" s="6">
        <f>'Besoins'!$B$2*0.096</f>
        <v>0.096</v>
      </c>
      <c r="D44" t="s">
        <v>25</v>
      </c>
    </row>
    <row r="45">
      <c r="A45"/>
      <c r="B45" t="str">
        <f>Besoins!B12</f>
        <v>AIL frais France cat.I 60-80mm</v>
      </c>
      <c r="C45" s="6">
        <f>Besoins!E12</f>
        <v>0.006</v>
      </c>
      <c r="D45" t="str">
        <f>Besoins!F12</f>
        <v>kg</v>
      </c>
    </row>
    <row r="46">
      <c r="A46"/>
      <c r="B46" t="s">
        <v>140</v>
      </c>
      <c r="C46" s="6">
        <f>'Besoins'!$B$2*1.2</f>
        <v>1.2</v>
      </c>
      <c r="D46" t="s">
        <v>15</v>
      </c>
    </row>
    <row r="47">
      <c r="A47"/>
      <c r="B47" t="s">
        <v>141</v>
      </c>
      <c r="C47" s="6">
        <f>'Besoins'!$B$2*1.2</f>
        <v>1.2</v>
      </c>
      <c r="D47" t="s">
        <v>15</v>
      </c>
    </row>
    <row r="48">
      <c r="A48" t="s" s="15">
        <v>137</v>
      </c>
      <c r="B48" t="str" s="12">
        <f>"[PASSER] "&amp;Procedure!D14</f>
        <v>[PASSER] Cuire 3 à 4 heures à découvert à très faible ébullition — Écumer et dégraisser souvent (une petite louche d'eau froide fait remonter la graisse) ; une ébullition trop vive trouble la marmite.</v>
      </c>
      <c r="C48"/>
      <c r="D48"/>
    </row>
    <row r="49">
      <c r="A49"/>
      <c r="B49" t="str" s="16">
        <f>"ℹ "&amp;Procedure!E14</f>
        <v>ℹ</v>
      </c>
      <c r="C49"/>
      <c r="D49"/>
    </row>
    <row r="50">
      <c r="A50" t="s" s="15">
        <v>142</v>
      </c>
      <c r="B50" t="str" s="12">
        <f>"[DÉGRAISSER] "&amp;Procedure!D15</f>
        <v>[DÉGRAISSER] 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v>
      </c>
      <c r="C50"/>
      <c r="D50"/>
    </row>
    <row r="51">
      <c r="A51"/>
      <c r="B51" t="s">
        <v>136</v>
      </c>
      <c r="C51" s="6">
        <f>'Besoins'!$B$2*0.0012</f>
        <v>0.0012</v>
      </c>
      <c r="D51" t="s">
        <v>25</v>
      </c>
    </row>
    <row r="52">
      <c r="A52"/>
      <c r="B52" t="str" s="16">
        <f>"ℹ "&amp;Procedure!E15</f>
        <v>ℹ</v>
      </c>
      <c r="C52"/>
      <c r="D52"/>
    </row>
    <row r="53">
      <c r="A53"/>
      <c r="B53"/>
      <c r="C53"/>
      <c r="D53"/>
    </row>
    <row r="54">
      <c r="A54" t="s" s="14">
        <v>143</v>
      </c>
      <c r="B54"/>
      <c r="C54"/>
      <c r="D54"/>
    </row>
    <row r="55">
      <c r="A55" t="s" s="15">
        <v>125</v>
      </c>
      <c r="B55" t="str" s="12">
        <f>"[TRIER] "&amp;Procedure!D16</f>
        <v>[TRIER] Trier et laver soigneusement les tiges de persil, les branches de céleri et les feuilles de poireau. Ne pas utiliser des tiges ayant séjourné trop longtemps dans l'eau (risque de fermentation).</v>
      </c>
      <c r="C55"/>
      <c r="D55"/>
    </row>
    <row r="56">
      <c r="A56" t="s" s="15">
        <v>126</v>
      </c>
      <c r="B56" t="str" s="12">
        <f>"[TRIER] "&amp;Procedure!D17</f>
        <v>[TRIER] Choisir un excellent thym très odorant, le trier, le laver, le sécher doucement. Laver, sécher et effeuiller le laurier.</v>
      </c>
      <c r="C56"/>
      <c r="D56"/>
    </row>
    <row r="57">
      <c r="A57" t="s" s="15">
        <v>127</v>
      </c>
      <c r="B57" t="str" s="12">
        <f>"[FOURRER] "&amp;Procedure!D18</f>
        <v>[FOURRER] Composer le bouquet garni selon l'utilisation : base = tiges de persil + thym + laurier. Pour fonds blancs et pochés : ajouter blanc de poireau et céleri en branches. Pour gibelotte : ajouter romarin. Pour légumes secs : ajouter sarriette.</v>
      </c>
      <c r="C57"/>
      <c r="D57"/>
    </row>
    <row r="58">
      <c r="A58" t="s" s="15">
        <v>132</v>
      </c>
      <c r="B58" t="str" s="12">
        <f>"[LIER] "&amp;Procedure!D19</f>
        <v>[LIER] Lier le bouquet garni en fagot bien serré avec de la ficelle de cuisine. Le rôle des aromates étant de parfumer, des produits de mauvaise qualité ou de fraîcheur insuffisante donnent un très mauvais résultat.</v>
      </c>
      <c r="C58"/>
      <c r="D58"/>
    </row>
    <row r="59">
      <c r="A59"/>
      <c r="B59"/>
      <c r="C59"/>
      <c r="D59"/>
    </row>
    <row r="60">
      <c r="A60" t="s" s="17">
        <v>144</v>
      </c>
      <c r="B60"/>
      <c r="C60"/>
      <c r="D60"/>
    </row>
  </sheetData>
  <sheetProtection sheet="1" formatRows="0" formatColumns="0"/>
  <mergeCells count="31">
    <mergeCell ref="A1:D1"/>
    <mergeCell ref="A2:D2"/>
    <mergeCell ref="A4:D4"/>
    <mergeCell ref="B5:D5"/>
    <mergeCell ref="B6:D6"/>
    <mergeCell ref="B8:D8"/>
    <mergeCell ref="B14:D14"/>
    <mergeCell ref="B17:D17"/>
    <mergeCell ref="B19:D19"/>
    <mergeCell ref="A21:D21"/>
    <mergeCell ref="B22:D22"/>
    <mergeCell ref="A24:D24"/>
    <mergeCell ref="B25:D25"/>
    <mergeCell ref="B26:D26"/>
    <mergeCell ref="B27:D27"/>
    <mergeCell ref="B33:D33"/>
    <mergeCell ref="B34:D34"/>
    <mergeCell ref="B35:D35"/>
    <mergeCell ref="B36:D36"/>
    <mergeCell ref="B39:D39"/>
    <mergeCell ref="B40:D40"/>
    <mergeCell ref="B48:D48"/>
    <mergeCell ref="B49:D49"/>
    <mergeCell ref="B50:D50"/>
    <mergeCell ref="B52:D52"/>
    <mergeCell ref="A54:D54"/>
    <mergeCell ref="B55:D55"/>
    <mergeCell ref="B56:D56"/>
    <mergeCell ref="B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2026-10-01T16:09:16Z</dcterms:created>
  <dc:title>CONSOMMÉ CLARIFIÉ (CLARIFIER UN</dc:title>
  <dc:subject/>
  <dc:creator>CUIS.web</dc:creator>
  <cp:lastModifiedBy/>
  <cp:keywords/>
  <dc:description>Export automatique — moteur récursif d'origine : Bernard Vandendaele</dc:description>
  <cp:category/>
  <dc:language>en-US</dc:language>
  <dcterms:modified xsi:type="dcterms:W3CDTF">2026-10-01T16:09:16Z</dcterms:modified>
  <cp:revision>1</cp:revision>
</cp:coreProperties>
</file>