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Besoins" sheetId="1" r:id="rId1"/>
    <sheet name="Procedure" sheetId="2" r:id="rId2"/>
    <sheet name="Arborescence FT" sheetId="3" r:id="rId3"/>
    <sheet name="Carte imprimable" sheetId="4" r:id="rId4"/>
  </sheets>
</workbook>
</file>

<file path=xl/sharedStrings.xml><?xml version="1.0" encoding="utf-8"?>
<sst xmlns="http://schemas.openxmlformats.org/spreadsheetml/2006/main" count="132" uniqueCount="132">
  <si>
    <t>Besoins matière</t>
  </si>
  <si>
    <t>Multiplicateur souhaité</t>
  </si>
  <si>
    <t>Quantité de référence</t>
  </si>
  <si>
    <t>pc</t>
  </si>
  <si>
    <t>Quantité obtenue</t>
  </si>
  <si>
    <t>Code</t>
  </si>
  <si>
    <t>Matière première</t>
  </si>
  <si>
    <t>Classe</t>
  </si>
  <si>
    <t>Base (×1, modifiable)</t>
  </si>
  <si>
    <t>Quantité</t>
  </si>
  <si>
    <t>Unité</t>
  </si>
  <si>
    <t>Coût</t>
  </si>
  <si>
    <t>VIN-ROUGE-CUI</t>
  </si>
  <si>
    <t>Vin rouge de cuisson (table)</t>
  </si>
  <si>
    <t>Vins et bières de cuisson</t>
  </si>
  <si>
    <t>lt</t>
  </si>
  <si>
    <t>CONC-TOMATE</t>
  </si>
  <si>
    <t>Concentré de tomate double</t>
  </si>
  <si>
    <t>Concentrés et purées cuisines</t>
  </si>
  <si>
    <t>kg</t>
  </si>
  <si>
    <t>CONS-CHAMPIG-PI</t>
  </si>
  <si>
    <t>Champignons de Paris tranchés boîte</t>
  </si>
  <si>
    <t>Conserves de légumes</t>
  </si>
  <si>
    <t>00000061</t>
  </si>
  <si>
    <t>EAU</t>
  </si>
  <si>
    <t>Matières diverses (à trier)</t>
  </si>
  <si>
    <t>00001743</t>
  </si>
  <si>
    <t>farine de blé tamisée type 55</t>
  </si>
  <si>
    <t>Épicerie salée</t>
  </si>
  <si>
    <t>FEC-PDT</t>
  </si>
  <si>
    <t>Fécule de pomme de terre</t>
  </si>
  <si>
    <t>Semoules &amp; amidons</t>
  </si>
  <si>
    <t>KNORR-FBLIE-STD</t>
  </si>
  <si>
    <t>Fonds Brun Lié (Knorr Professional)</t>
  </si>
  <si>
    <t>Fonds déshydratés et poudres</t>
  </si>
  <si>
    <t>KNORR-FUMET-POIS</t>
  </si>
  <si>
    <t>Fumet de Poisson déshydraté (Knorr Professional)</t>
  </si>
  <si>
    <t>BEU-CUISINE</t>
  </si>
  <si>
    <t>Beurre de cuisine bloc 10 kg</t>
  </si>
  <si>
    <t>Beurres et margarines</t>
  </si>
  <si>
    <t>BEU-DOUX</t>
  </si>
  <si>
    <t>Beurre doux 82% MG plaquette</t>
  </si>
  <si>
    <t>RNM6520160</t>
  </si>
  <si>
    <t>PERSIL simple France botte</t>
  </si>
  <si>
    <t>Légumes</t>
  </si>
  <si>
    <t>bte</t>
  </si>
  <si>
    <t>PAIN-BAGUETTE-CR</t>
  </si>
  <si>
    <t>Baguette tradition crue précuite</t>
  </si>
  <si>
    <t>Pains et bases précuits</t>
  </si>
  <si>
    <t>RNMS00812</t>
  </si>
  <si>
    <t>Ail haché IQF</t>
  </si>
  <si>
    <t>Légumes surgelés</t>
  </si>
  <si>
    <t>RNMS00461</t>
  </si>
  <si>
    <t>Saumonette pelée VDK</t>
  </si>
  <si>
    <t>Poissons et fruits de mer surgelés</t>
  </si>
  <si>
    <t>Total</t>
  </si>
  <si>
    <t>Recette</t>
  </si>
  <si>
    <t>#</t>
  </si>
  <si>
    <t>Verbe</t>
  </si>
  <si>
    <t>Étape</t>
  </si>
  <si>
    <t>Précision technique</t>
  </si>
  <si>
    <t>Durée</t>
  </si>
  <si>
    <t>MATELOTE DE SAUMONETTES</t>
  </si>
  <si>
    <t>Fumet de poisson reconstitue (collectivite)</t>
  </si>
  <si>
    <t>DISSOUDRE</t>
  </si>
  <si>
    <t>Délayer la poudre dans l'eau froide en fouettant, puis porter à ébullition en remuant régulièrement.</t>
  </si>
  <si>
    <t>Fond Brun de Veau Lié</t>
  </si>
  <si>
    <t>METTRE EN PLACE</t>
  </si>
  <si>
    <t>Mettre en place — Peser, mesurer et contrôler les denrées. Reconstituer le fond brun de veau selon le mode d'emploi.</t>
  </si>
  <si>
    <t>SUER</t>
  </si>
  <si>
    <t>LIER</t>
  </si>
  <si>
    <t>VÉRIFIER</t>
  </si>
  <si>
    <t>PASSER</t>
  </si>
  <si>
    <t>Passer le fond brun de veau lié au chinois étamine. Tamponner, filmer et réserver au bain-marie, ou refroidir rapidement et réserver 24h au maximum.</t>
  </si>
  <si>
    <t>+63°C ou +3°C max</t>
  </si>
  <si>
    <t>1440 min (repos)</t>
  </si>
  <si>
    <t>Fond brun de veau reconstitue (collectivite)</t>
  </si>
  <si>
    <t>Roux Blanc</t>
  </si>
  <si>
    <t>Mettre en place — Peser, mesurer et contrôler les denrées. Tamiser la farine. Découper le beurre en parcelles.</t>
  </si>
  <si>
    <t>ÉTUVER</t>
  </si>
  <si>
    <t>RÉDUIRE</t>
  </si>
  <si>
    <t>3 à 4 min</t>
  </si>
  <si>
    <t>REFROIDIR</t>
  </si>
  <si>
    <t>Refroidir rapidement — Retirer la sauteuse du feu. Si nécessaire, plonger le fond dans une plaque d'eau froide pour stopper la cuisson.</t>
  </si>
  <si>
    <t>Niveau</t>
  </si>
  <si>
    <t>Composant</t>
  </si>
  <si>
    <t>Type</t>
  </si>
  <si>
    <t>Quantité (× multiplicateur, voir feuille Besoins)</t>
  </si>
  <si>
    <t>recette</t>
  </si>
  <si>
    <t xml:space="preserve">    ↳ Saumonette pelée VDK</t>
  </si>
  <si>
    <t>matiere</t>
  </si>
  <si>
    <t xml:space="preserve">    ↳ Champignons de Paris tranchés boîte</t>
  </si>
  <si>
    <t xml:space="preserve">    ↳ PERSIL PLAT (KG) (conv.)</t>
  </si>
  <si>
    <t>conversion</t>
  </si>
  <si>
    <t xml:space="preserve">    ↳ Baguette tradition crue précuite</t>
  </si>
  <si>
    <t xml:space="preserve">    ↳ Ail haché IQF</t>
  </si>
  <si>
    <t xml:space="preserve">    ↳ Beurre doux 82% MG plaquette</t>
  </si>
  <si>
    <t xml:space="preserve">    ↳ Fumet de poisson reconstitue (collectivite)</t>
  </si>
  <si>
    <t xml:space="preserve">        ↳ EAU</t>
  </si>
  <si>
    <t xml:space="preserve">        ↳ Fumet de Poisson déshydraté (Knorr Professional)</t>
  </si>
  <si>
    <t xml:space="preserve">    ↳ Vin rouge de cuisson (table)</t>
  </si>
  <si>
    <t xml:space="preserve">    ↳ Fond Brun de Veau Lié</t>
  </si>
  <si>
    <t xml:space="preserve">        ↳ Fond brun de veau reconstitue (collectivite)</t>
  </si>
  <si>
    <t xml:space="preserve">            ↳ EAU</t>
  </si>
  <si>
    <t xml:space="preserve">            ↳ Fonds Brun Lié (Knorr Professional)</t>
  </si>
  <si>
    <t xml:space="preserve">        ↳ Fécule de pomme de terre</t>
  </si>
  <si>
    <t xml:space="preserve">        ↳ Beurre de cuisine bloc 10 kg</t>
  </si>
  <si>
    <t xml:space="preserve">    ↳ Concentré de tomate double</t>
  </si>
  <si>
    <t xml:space="preserve">    ↳ Roux Blanc</t>
  </si>
  <si>
    <t xml:space="preserve">        ↳ farine de blé tamisée type 55</t>
  </si>
  <si>
    <t>Fiche technique — MATELOTE DE SAUMONETTES</t>
  </si>
  <si>
    <t>MATELOTE DE SAUMONETTES  GRO_CDC_079</t>
  </si>
  <si>
    <t>1.</t>
  </si>
  <si>
    <t>2.</t>
  </si>
  <si>
    <t xml:space="preserve">    PERSIL PLAT (KG) (conv.)</t>
  </si>
  <si>
    <t>3.</t>
  </si>
  <si>
    <t xml:space="preserve">    Roux Blanc</t>
  </si>
  <si>
    <t>4.</t>
  </si>
  <si>
    <t xml:space="preserve">    Fumet de poisson reconstitue (collectivite)</t>
  </si>
  <si>
    <t xml:space="preserve">    Fond Brun de Veau Lié</t>
  </si>
  <si>
    <t>5.</t>
  </si>
  <si>
    <t>6.</t>
  </si>
  <si>
    <t>7.</t>
  </si>
  <si>
    <t>8.</t>
  </si>
  <si>
    <t>↳ Fumet de poisson reconstitue (collectivite)  GRO-FUMET-POISS</t>
  </si>
  <si>
    <t xml:space="preserve">    EAU</t>
  </si>
  <si>
    <t>↳ Fond Brun de Veau Lié  00SAU_REC008</t>
  </si>
  <si>
    <t xml:space="preserve">    Fond brun de veau reconstitue (collectivite)</t>
  </si>
  <si>
    <t xml:space="preserve">    Beurre de cuisine bloc 10 kg</t>
  </si>
  <si>
    <t>↳ Fond brun de veau reconstitue (collectivite)  GRO-FOND-VEAU</t>
  </si>
  <si>
    <t>↳ Roux Blanc  00SAU_REC001</t>
  </si>
  <si>
    <t>CUIS.web — Portage du CUIS Clipper de 1992 par Palika &amp; Bernard Vandendaele (créateur du moteur récursif d'origine)</t>
  </si>
</sst>
</file>

<file path=xl/styles.xml><?xml version="1.0" encoding="utf-8"?>
<styleSheet xmlns="http://schemas.openxmlformats.org/spreadsheetml/2006/main">
  <numFmts count="7">
    <numFmt numFmtId="164" formatCode="#,##0.00\ &quot;₽&quot;"/>
    <numFmt numFmtId="165" formatCode="[$$-1]#,##0.00"/>
    <numFmt numFmtId="166" formatCode="#,##0.00\ [$€-1]"/>
    <numFmt numFmtId="200" formatCode="0.00"/>
    <numFmt numFmtId="201" formatCode="#,##0.000"/>
    <numFmt numFmtId="202" formatCode="#,##0.0000&quot; €&quot;"/>
    <numFmt numFmtId="203" formatCode="#,##0.00&quot; €&quot;"/>
  </numFmts>
  <fonts count="9">
    <font>
      <name val="Calibri"/>
      <family val="2"/>
      <sz val="10"/>
    </font>
    <font>
      <name val="Calibri"/>
      <family val="2"/>
      <sz val="16"/>
      <b/>
      <color rgb="FF1F4E3B"/>
    </font>
    <font>
      <name val="Calibri"/>
      <family val="2"/>
      <sz val="10"/>
      <b/>
    </font>
    <font>
      <name val="Calibri"/>
      <family val="2"/>
      <sz val="10"/>
      <b/>
      <color rgb="FFFFFFFF"/>
    </font>
    <font>
      <name val="Calibri"/>
      <family val="2"/>
      <sz val="10"/>
      <color rgb="FF666666"/>
    </font>
    <font>
      <name val="Calibri"/>
      <family val="2"/>
      <sz val="10"/>
      <b/>
      <color rgb="FF664D03"/>
    </font>
    <font>
      <name val="Calibri"/>
      <family val="2"/>
      <sz val="10"/>
      <b/>
      <color rgb="FF1F4E3B"/>
    </font>
    <font>
      <name val="Calibri"/>
      <family val="2"/>
      <sz val="10"/>
      <color rgb="FF777777"/>
    </font>
    <font>
      <name val="Calibri"/>
      <family val="2"/>
      <sz val="9"/>
      <color rgb="FF999999"/>
    </font>
  </fonts>
  <fills count="5">
    <fill>
      <patternFill patternType="none"/>
    </fill>
    <fill>
      <patternFill patternType="gray125"/>
    </fill>
    <fill>
      <patternFill patternType="solid">
        <fgColor rgb="FFEAF3EE"/>
        <bgColor indexed="64"/>
      </patternFill>
    </fill>
    <fill>
      <patternFill patternType="solid">
        <fgColor rgb="FF1F4E3B"/>
        <bgColor indexed="64"/>
      </patternFill>
    </fill>
    <fill>
      <patternFill patternType="solid">
        <fgColor rgb="FFFFF3CD"/>
        <bgColor indexed="64"/>
      </patternFill>
    </fill>
  </fills>
  <borders count="1">
    <border>
      <left/>
      <right/>
      <top/>
      <bottom/>
      <diagonal/>
    </border>
  </borders>
  <cellStyleXfs count="1">
    <xf numFmtId="0" fontId="0" fillId="0" borderId="0"/>
  </cellStyleXfs>
  <cellXfs count="18">
    <xf numFmtId="0" fontId="0" fillId="0" borderId="0" xfId="0"/>
    <xf numFmtId="0" fontId="0" fillId="1" borderId="0" xfId="0" applyFill="1"/>
    <xf numFmtId="0" fontId="1" fillId="0" borderId="0" xfId="0" applyFont="1"/>
    <xf numFmtId="200" fontId="2" fillId="2" borderId="0" xfId="0" applyNumberFormat="1" applyFont="1" applyFill="1"/>
    <xf numFmtId="201" fontId="0" fillId="2" borderId="0" xfId="0" applyNumberFormat="1" applyFill="1"/>
    <xf numFmtId="0" fontId="0" fillId="2" borderId="0" xfId="0" applyFill="1"/>
    <xf numFmtId="201" fontId="0" fillId="0" borderId="0" xfId="0" applyNumberFormat="1"/>
    <xf numFmtId="0" fontId="3" fillId="3" borderId="0" xfId="0" applyFont="1" applyFill="1"/>
    <xf numFmtId="202" fontId="0" fillId="0" borderId="0" xfId="0" applyNumberFormat="1"/>
    <xf numFmtId="0" fontId="0" fillId="0" borderId="0" xfId="0" applyAlignment="1">
      <alignment horizontal="right"/>
    </xf>
    <xf numFmtId="0" fontId="2" fillId="0" borderId="0" xfId="0" applyFont="1"/>
    <xf numFmtId="203" fontId="2" fillId="0" borderId="0" xfId="0" applyNumberFormat="1" applyFont="1"/>
    <xf numFmtId="0" fontId="0" fillId="0" borderId="0" xfId="0" applyAlignment="1">
      <alignment wrapText="1"/>
    </xf>
    <xf numFmtId="0" fontId="4" fillId="0" borderId="0" xfId="0" applyFont="1"/>
    <xf numFmtId="0" fontId="5" fillId="4" borderId="0" xfId="0" applyFont="1" applyFill="1"/>
    <xf numFmtId="0" fontId="6" fillId="0" borderId="0" xfId="0" applyFont="1" applyAlignment="1">
      <alignment horizontal="right"/>
    </xf>
    <xf numFmtId="0" fontId="7" fillId="0" borderId="0" xfId="0" applyFont="1" applyAlignment="1">
      <alignment wrapText="1"/>
    </xf>
    <xf numFmtId="0" fontId="8" fillId="0" borderId="0" xfId="0" applyFont="1"/>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styles" Target="styles.xml"/>
<Relationship Id="rId6"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G21"/>
  <sheetViews>
    <sheetView workbookViewId="0">
      <pane ySplit="6" topLeftCell="A7" activePane="bottomLeft" state="frozen"/>
      <selection activeCell="A7" sqref="A7"/>
    </sheetView>
  </sheetViews>
  <cols>
    <col min="1" max="1" width="14" customWidth="1"/>
    <col min="2" max="2" width="34" customWidth="1"/>
    <col min="3" max="3" width="24" customWidth="1"/>
    <col min="4" max="4" width="16" customWidth="1"/>
    <col min="5" max="5" width="14" customWidth="1"/>
    <col min="6" max="6" width="10" customWidth="1"/>
    <col min="7" max="7" width="14" customWidth="1"/>
  </cols>
  <sheetData>
    <row r="1" customHeight="1" ht="24">
      <c r="A1" t="s" s="2">
        <v>0</v>
      </c>
      <c r="B1"/>
      <c r="C1"/>
      <c r="D1"/>
      <c r="E1"/>
      <c r="F1"/>
    </row>
    <row r="2">
      <c r="A2" t="s">
        <v>1</v>
      </c>
      <c r="B2" s="3">
        <v>1</v>
      </c>
      <c r="C2"/>
      <c r="D2"/>
      <c r="E2"/>
      <c r="F2"/>
    </row>
    <row r="3">
      <c r="A3" t="s">
        <v>2</v>
      </c>
      <c r="B3" s="4">
        <v>100</v>
      </c>
      <c r="C3" t="s" s="5">
        <v>3</v>
      </c>
      <c r="D3"/>
      <c r="E3"/>
      <c r="F3"/>
    </row>
    <row r="4">
      <c r="A4" t="s">
        <v>4</v>
      </c>
      <c r="B4" s="6">
        <f>$B$2*B3</f>
        <v>100</v>
      </c>
      <c r="C4" t="str">
        <f>C3</f>
        <v>pc</v>
      </c>
      <c r="D4"/>
      <c r="E4"/>
      <c r="F4"/>
    </row>
    <row r="5">
      <c r="A5"/>
      <c r="B5"/>
      <c r="C5"/>
      <c r="D5"/>
      <c r="E5"/>
      <c r="F5"/>
    </row>
    <row r="6">
      <c r="A6" t="s" s="7">
        <v>5</v>
      </c>
      <c r="B6" t="s" s="7">
        <v>6</v>
      </c>
      <c r="C6" t="s" s="7">
        <v>7</v>
      </c>
      <c r="D6" t="s" s="7">
        <v>8</v>
      </c>
      <c r="E6" t="s" s="7">
        <v>9</v>
      </c>
      <c r="F6" t="s" s="7">
        <v>10</v>
      </c>
      <c r="G6" t="s" s="7">
        <v>11</v>
      </c>
    </row>
    <row r="7">
      <c r="A7" t="s">
        <v>12</v>
      </c>
      <c r="B7" t="s">
        <v>13</v>
      </c>
      <c r="C7" t="s">
        <v>14</v>
      </c>
      <c r="D7" s="4">
        <v>5</v>
      </c>
      <c r="E7" s="6">
        <f>D7*$B$2</f>
        <v>5</v>
      </c>
      <c r="F7" t="s">
        <v>15</v>
      </c>
      <c r="G7" s="8">
        <f>E7*2.6</f>
        <v>13</v>
      </c>
    </row>
    <row r="8">
      <c r="A8" t="s">
        <v>16</v>
      </c>
      <c r="B8" t="s">
        <v>17</v>
      </c>
      <c r="C8" t="s">
        <v>18</v>
      </c>
      <c r="D8" s="4">
        <v>0.4</v>
      </c>
      <c r="E8" s="6">
        <f>D8*$B$2</f>
        <v>0.4</v>
      </c>
      <c r="F8" t="s">
        <v>19</v>
      </c>
      <c r="G8" s="8">
        <f>E8*2.8</f>
        <v>1.12</v>
      </c>
    </row>
    <row r="9">
      <c r="A9" t="s">
        <v>20</v>
      </c>
      <c r="B9" t="s">
        <v>21</v>
      </c>
      <c r="C9" t="s">
        <v>22</v>
      </c>
      <c r="D9" s="4">
        <v>6.9</v>
      </c>
      <c r="E9" s="6">
        <f>D9*$B$2</f>
        <v>6.9</v>
      </c>
      <c r="F9" t="s">
        <v>19</v>
      </c>
      <c r="G9" s="8">
        <f>E9*3.2</f>
        <v>22.08</v>
      </c>
    </row>
    <row r="10">
      <c r="A10" t="s" s="9">
        <v>23</v>
      </c>
      <c r="B10" t="s">
        <v>24</v>
      </c>
      <c r="C10" t="s">
        <v>25</v>
      </c>
      <c r="D10" s="4">
        <v>21.55</v>
      </c>
      <c r="E10" s="6">
        <f>D10*$B$2</f>
        <v>21.55</v>
      </c>
      <c r="F10" t="s">
        <v>15</v>
      </c>
      <c r="G10" s="8">
        <f>E10*0.003</f>
        <v>0.06465</v>
      </c>
    </row>
    <row r="11">
      <c r="A11" t="s" s="9">
        <v>26</v>
      </c>
      <c r="B11" t="s">
        <v>27</v>
      </c>
      <c r="C11" t="s">
        <v>28</v>
      </c>
      <c r="D11" s="4">
        <v>0.35</v>
      </c>
      <c r="E11" s="6">
        <f>D11*$B$2</f>
        <v>0.35</v>
      </c>
      <c r="F11" t="s">
        <v>3</v>
      </c>
      <c r="G11" s="8">
        <f>E11*0</f>
        <v>0</v>
      </c>
    </row>
    <row r="12">
      <c r="A12" t="s">
        <v>29</v>
      </c>
      <c r="B12" t="s">
        <v>30</v>
      </c>
      <c r="C12" t="s">
        <v>31</v>
      </c>
      <c r="D12" s="4">
        <v>0.12</v>
      </c>
      <c r="E12" s="6">
        <f>D12*$B$2</f>
        <v>0.12</v>
      </c>
      <c r="F12" t="s">
        <v>19</v>
      </c>
      <c r="G12" s="8">
        <f>E12*1.5</f>
        <v>0.18</v>
      </c>
    </row>
    <row r="13">
      <c r="A13" t="s">
        <v>32</v>
      </c>
      <c r="B13" t="s">
        <v>33</v>
      </c>
      <c r="C13" t="s">
        <v>34</v>
      </c>
      <c r="D13" s="4">
        <v>0.3</v>
      </c>
      <c r="E13" s="6">
        <f>D13*$B$2</f>
        <v>0.3</v>
      </c>
      <c r="F13" t="s">
        <v>19</v>
      </c>
      <c r="G13" s="8">
        <f>E13*0</f>
        <v>0</v>
      </c>
    </row>
    <row r="14">
      <c r="A14" t="s">
        <v>35</v>
      </c>
      <c r="B14" t="s">
        <v>36</v>
      </c>
      <c r="C14" t="s">
        <v>34</v>
      </c>
      <c r="D14" s="4">
        <v>0.15</v>
      </c>
      <c r="E14" s="6">
        <f>D14*$B$2</f>
        <v>0.15</v>
      </c>
      <c r="F14" t="s">
        <v>19</v>
      </c>
      <c r="G14" s="8">
        <f>E14*0</f>
        <v>0</v>
      </c>
    </row>
    <row r="15">
      <c r="A15" t="s">
        <v>37</v>
      </c>
      <c r="B15" t="s">
        <v>38</v>
      </c>
      <c r="C15" t="s">
        <v>39</v>
      </c>
      <c r="D15" s="4">
        <v>0.47</v>
      </c>
      <c r="E15" s="6">
        <f>D15*$B$2</f>
        <v>0.47</v>
      </c>
      <c r="F15" t="s">
        <v>19</v>
      </c>
      <c r="G15" s="8">
        <f>E15*4.9</f>
        <v>2.303</v>
      </c>
    </row>
    <row r="16">
      <c r="A16" t="s">
        <v>40</v>
      </c>
      <c r="B16" t="s">
        <v>41</v>
      </c>
      <c r="C16" t="s">
        <v>39</v>
      </c>
      <c r="D16" s="4">
        <v>0.2</v>
      </c>
      <c r="E16" s="6">
        <f>D16*$B$2</f>
        <v>0.2</v>
      </c>
      <c r="F16" t="s">
        <v>19</v>
      </c>
      <c r="G16" s="8">
        <f>E16*5.2</f>
        <v>1.04</v>
      </c>
    </row>
    <row r="17">
      <c r="A17" t="s">
        <v>42</v>
      </c>
      <c r="B17" t="s">
        <v>43</v>
      </c>
      <c r="C17" t="s">
        <v>44</v>
      </c>
      <c r="D17" s="4">
        <v>3.5</v>
      </c>
      <c r="E17" s="6">
        <f>D17*$B$2</f>
        <v>3.5</v>
      </c>
      <c r="F17" t="s">
        <v>45</v>
      </c>
      <c r="G17" s="8">
        <f>E17*4.5</f>
        <v>15.75</v>
      </c>
    </row>
    <row r="18">
      <c r="A18" t="s">
        <v>46</v>
      </c>
      <c r="B18" t="s">
        <v>47</v>
      </c>
      <c r="C18" t="s">
        <v>48</v>
      </c>
      <c r="D18" s="4">
        <v>3</v>
      </c>
      <c r="E18" s="6">
        <f>D18*$B$2</f>
        <v>3</v>
      </c>
      <c r="F18" t="s">
        <v>3</v>
      </c>
      <c r="G18" s="8">
        <f>E18*0.45</f>
        <v>1.35</v>
      </c>
    </row>
    <row r="19">
      <c r="A19" t="s">
        <v>49</v>
      </c>
      <c r="B19" t="s">
        <v>50</v>
      </c>
      <c r="C19" t="s">
        <v>51</v>
      </c>
      <c r="D19" s="4">
        <v>0.075</v>
      </c>
      <c r="E19" s="6">
        <f>D19*$B$2</f>
        <v>0.075</v>
      </c>
      <c r="F19" t="s">
        <v>19</v>
      </c>
      <c r="G19" s="8">
        <f>E19*9.26</f>
        <v>0.6945</v>
      </c>
    </row>
    <row r="20">
      <c r="A20" t="s">
        <v>52</v>
      </c>
      <c r="B20" t="s">
        <v>53</v>
      </c>
      <c r="C20" t="s">
        <v>54</v>
      </c>
      <c r="D20" s="4">
        <v>16</v>
      </c>
      <c r="E20" s="6">
        <f>D20*$B$2</f>
        <v>16</v>
      </c>
      <c r="F20" t="s">
        <v>19</v>
      </c>
      <c r="G20" s="8">
        <f>E20*10.5</f>
        <v>168</v>
      </c>
    </row>
    <row r="21">
      <c r="A21"/>
      <c r="B21"/>
      <c r="C21"/>
      <c r="D21"/>
      <c r="E21"/>
      <c r="F21" t="s" s="10">
        <v>55</v>
      </c>
      <c r="G21" s="11">
        <f>SUM(G7:G20)</f>
        <v>0</v>
      </c>
    </row>
  </sheetData>
  <autoFilter ref="A6:G6"/>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F20"/>
  <sheetViews>
    <sheetView workbookViewId="0">
      <pane ySplit="1" topLeftCell="A2" activePane="bottomLeft" state="frozen"/>
      <selection activeCell="A2" sqref="A2"/>
    </sheetView>
  </sheetViews>
  <cols>
    <col min="1" max="1" width="30" customWidth="1"/>
    <col min="2" max="2" width="6" customWidth="1"/>
    <col min="3" max="3" width="16" customWidth="1"/>
    <col min="4" max="4" width="60" customWidth="1"/>
    <col min="5" max="5" width="34" customWidth="1"/>
    <col min="6" max="6" width="16" customWidth="1"/>
  </cols>
  <sheetData>
    <row r="1">
      <c r="A1" t="s" s="7">
        <v>56</v>
      </c>
      <c r="B1" t="s" s="7">
        <v>57</v>
      </c>
      <c r="C1" t="s" s="7">
        <v>58</v>
      </c>
      <c r="D1" t="s" s="7">
        <v>59</v>
      </c>
      <c r="E1" t="s" s="7">
        <v>60</v>
      </c>
      <c r="F1" t="s" s="7">
        <v>61</v>
      </c>
    </row>
    <row r="2">
      <c r="A2" t="s">
        <v>62</v>
      </c>
      <c r="B2">
        <v>1</v>
      </c>
      <c r="C2"/>
      <c r="D2" t="inlineStr" s="12">
        <is>
          <t>Mise en place du poste de travail — Vérifier les DLC, peser les denrées, sélectionner le matériel nécessaire. Désinfecter le matériel et le poste de travail suivant les protocoles.</t>
        </is>
      </c>
      <c r="E2" t="s" s="12"/>
      <c r="F2"/>
    </row>
    <row r="3">
      <c r="A3" t="s">
        <v>62</v>
      </c>
      <c r="B3">
        <v>2</v>
      </c>
      <c r="C3"/>
      <c r="D3" t="inlineStr" s="12">
        <is>
          <t>Préparations préliminaires — La veille, décongeler la saumonette suivant la procédure. Habiller et tronçonner en portions la saumonette. Dégorger les tronçons dans de l'eau vinaigrée. Laver et égoutter le poisson. Réserver dans un bac GN 2/1 H 200 en polycarbonate muni d'une grille égouttoir. Couvrir et réserver au froid. Déconditionner les boîtes de champignons suivant la procédure. Égoutter les champignons et récupérer le jus des champignons dans une calotte. Réserver au froid. Laver, désinfecter et hacher au cutter le persil. Réserver au froid. Dans une calotte, faire fondre 200g de beurre. Ajouter 75g d'ail haché finement. Réserver.</t>
        </is>
      </c>
      <c r="E3" t="s" s="12"/>
      <c r="F3"/>
    </row>
    <row r="4">
      <c r="A4" t="s">
        <v>62</v>
      </c>
      <c r="B4">
        <v>3</v>
      </c>
      <c r="C4"/>
      <c r="D4" t="inlineStr" s="12">
        <is>
          <t>Confectionner le roux — Dans un rondeau, faire fondre le beurre. Ajouter la farine. Mélanger au fouet. Laisser cuire sans coloration. Au terme de la cuisson, le roux blanchit et devient mousseux. Laisser refroidir le roux dans le rondeau qui servira ultérieurement à la confection de la sauce.</t>
        </is>
      </c>
      <c r="E4" t="s" s="12"/>
      <c r="F4"/>
    </row>
    <row r="5">
      <c r="A5" t="s">
        <v>62</v>
      </c>
      <c r="B5">
        <v>4</v>
      </c>
      <c r="C5"/>
      <c r="D5" t="inlineStr" s="12">
        <is>
          <t>Confectionner la sauce — Réaliser 6 litres de fond brun de veau lié à partir de fond déshydraté en se reportant aux recommandations du fabricant. Ajouter la tomate concentrée au fond brun de veau lié. Dans une russe, porter à ébullition le vin rouge et le faire flamber. Dans un rondeau, confectionner 10 litres de fumet de poisson à partir de fond déshydraté en utilisant le vin rouge et le jus des champignons pour sa réalisation. Verser le fumet de poisson sur le roux. Mélanger au fouet. Porter à ébullition. Dépouiller la surface du velouté. Réduire la source de chaleur et laisser cuire à feu doux 5 minutes. Ajouter le fond brun tomaté au fumet. Monter et émulsionner la sauce au mixeur pour la rendre onctueuse.</t>
        </is>
      </c>
      <c r="E5" t="s" s="12"/>
      <c r="F5"/>
    </row>
    <row r="6">
      <c r="A6" t="s">
        <v>62</v>
      </c>
      <c r="B6">
        <v>5</v>
      </c>
      <c r="C6"/>
      <c r="D6" t="inlineStr" s="12">
        <is>
          <t>Marquer la cuisson de la matelote — Préchauffer le four sur la position mixte à +170°C. Ranger 20 morceaux de saumonette dans chacun des 5 bacs GN 1/1 H 65. Répartir les champignons émincés sur le poisson. Ajouter 3 litres de sauce dans chaque bac. Agiter les bacs d'un mouvement circulaire pour lier l'ensemble des éléments. Poser la sonde de cuisson dans un tronçon de saumonette. Couvrir les bacs. Étager les bacs sur l'échelle de cuisson. Enfourner, cuire. Atteindre +63°C au cœur du poisson. Respecter la procédure de fin de cuisson. Stocker en armoire chaude et maintenir à +63°C en attente de consommation.</t>
        </is>
      </c>
      <c r="E6" t="s" s="12"/>
      <c r="F6"/>
    </row>
    <row r="7">
      <c r="A7" t="s">
        <v>62</v>
      </c>
      <c r="B7">
        <v>6</v>
      </c>
      <c r="C7"/>
      <c r="D7" t="inlineStr" s="12">
        <is>
          <t>Faire les toasts — Pendant la cuisson de la matelote, trancher le pain. Ranger les tranches de pain sur des plaques. Toaster au four à +175°C. À la sortie du four, au pinceau, enduire de beurre aillé.</t>
        </is>
      </c>
      <c r="E7" t="s" s="12"/>
      <c r="F7"/>
    </row>
    <row r="8">
      <c r="A8" t="s">
        <v>62</v>
      </c>
      <c r="B8">
        <v>7</v>
      </c>
      <c r="C8"/>
      <c r="D8" t="inlineStr" s="12">
        <is>
          <t>Dresser et servir — Dresser une portion de poisson sur l'assiette, garnir de champignons émincés et napper de sauce. Saupoudrer de persil haché et décorer d'un toast aillé.</t>
        </is>
      </c>
      <c r="E8" t="s" s="12"/>
      <c r="F8"/>
    </row>
    <row r="9">
      <c r="A9" t="s">
        <v>62</v>
      </c>
      <c r="B9">
        <v>8</v>
      </c>
      <c r="C9"/>
      <c r="D9" t="inlineStr" s="12">
        <is>
          <t>Suggestions — On peut ajouter 1 litre de crème fraîche à la sauce ou 1kg de purée de carotte. Mixer. Pour une matelote bourguignonne, ajouter 2,5kg de petits lardons de poitrine fraîche « blanchis » au four vapeur et 3kg d'oignons grelots braisés à brun.</t>
        </is>
      </c>
      <c r="E9" t="s" s="12"/>
      <c r="F9"/>
    </row>
    <row r="10">
      <c r="A10" t="s">
        <v>63</v>
      </c>
      <c r="B10">
        <v>1</v>
      </c>
      <c r="C10" t="s">
        <v>64</v>
      </c>
      <c r="D10" t="s" s="12">
        <v>65</v>
      </c>
      <c r="E10" t="s" s="12"/>
      <c r="F10"/>
    </row>
    <row r="11">
      <c r="A11" t="s">
        <v>66</v>
      </c>
      <c r="B11">
        <v>1</v>
      </c>
      <c r="C11" t="s">
        <v>67</v>
      </c>
      <c r="D11" t="s" s="12">
        <v>68</v>
      </c>
      <c r="E11" t="s" s="12"/>
      <c r="F11"/>
    </row>
    <row r="12">
      <c r="A12" t="s">
        <v>66</v>
      </c>
      <c r="B12">
        <v>2</v>
      </c>
      <c r="C12" t="s">
        <v>69</v>
      </c>
      <c r="D12" t="inlineStr" s="12">
        <is>
          <t>Faire suer au beurre une fine Mirepoix (facultatif). Ajouter le fond brun de veau, le porter à ébullition, puis le réduire en le dépouillant et en l'écumant fréquemment.</t>
        </is>
      </c>
      <c r="E12" t="s" s="12"/>
      <c r="F12"/>
    </row>
    <row r="13">
      <c r="A13" t="s">
        <v>66</v>
      </c>
      <c r="B13">
        <v>3</v>
      </c>
      <c r="C13" t="s">
        <v>70</v>
      </c>
      <c r="D13" t="inlineStr" s="12">
        <is>
          <t>Lier le fond — Délayer la fécule dans un peu de liquide froid (vin blanc, madère ou porto selon l'utilisation). Verser progressivement en vannant lorsque le fond a atteint le degré de concentration souhaité.</t>
        </is>
      </c>
      <c r="E13" t="s" s="12"/>
      <c r="F13"/>
    </row>
    <row r="14">
      <c r="A14" t="s">
        <v>66</v>
      </c>
      <c r="B14">
        <v>4</v>
      </c>
      <c r="C14" t="s">
        <v>71</v>
      </c>
      <c r="D14" t="inlineStr" s="12">
        <is>
          <t>Contrôler la consistance à l'aide d'une cuillère à potage. Si nécessaire, ajouter un peu de liaison. L'épaississement maximum de la fécule n'est obtenu qu'après la reprise de l'ébullition.</t>
        </is>
      </c>
      <c r="E14" t="s" s="12"/>
      <c r="F14"/>
    </row>
    <row r="15">
      <c r="A15" t="s">
        <v>66</v>
      </c>
      <c r="B15">
        <v>5</v>
      </c>
      <c r="C15" t="s">
        <v>72</v>
      </c>
      <c r="D15" t="s" s="12">
        <v>73</v>
      </c>
      <c r="E15" t="s" s="12">
        <v>74</v>
      </c>
      <c r="F15" t="s">
        <v>75</v>
      </c>
    </row>
    <row r="16">
      <c r="A16" t="s">
        <v>76</v>
      </c>
      <c r="B16">
        <v>1</v>
      </c>
      <c r="C16" t="s">
        <v>64</v>
      </c>
      <c r="D16" t="s" s="12">
        <v>65</v>
      </c>
      <c r="E16" t="s" s="12"/>
      <c r="F16"/>
    </row>
    <row r="17">
      <c r="A17" t="s">
        <v>77</v>
      </c>
      <c r="B17">
        <v>1</v>
      </c>
      <c r="C17" t="s">
        <v>67</v>
      </c>
      <c r="D17" t="s" s="12">
        <v>78</v>
      </c>
      <c r="E17" t="s" s="12"/>
      <c r="F17"/>
    </row>
    <row r="18">
      <c r="A18" t="s">
        <v>77</v>
      </c>
      <c r="B18">
        <v>2</v>
      </c>
      <c r="C18" t="s">
        <v>79</v>
      </c>
      <c r="D18" t="inlineStr" s="12">
        <is>
          <t>Réaliser le roux — Faire fondre le beurre en parcelles dans une sauteuse suffisamment grande. Ajouter la farine tamisée dès que le beurre est fondu. Mélanger à l'aide d'une spatule ou d'un fouet à sauce jusqu'à obtenir un mélange lisse et homogène.</t>
        </is>
      </c>
      <c r="E18" t="s" s="12"/>
      <c r="F18"/>
    </row>
    <row r="19">
      <c r="A19" t="s">
        <v>77</v>
      </c>
      <c r="B19">
        <v>3</v>
      </c>
      <c r="C19" t="s">
        <v>80</v>
      </c>
      <c r="D19" t="inlineStr" s="12">
        <is>
          <t>Cuire le roux blanc — Cuire très doucement à feu réduit sans arrêter de mélanger. Arrêter la cuisson lorsqu'il blanchit et devient mousseux — on dit alors qu'il « fleurit ».</t>
        </is>
      </c>
      <c r="E19" t="s" s="12">
        <v>81</v>
      </c>
      <c r="F19"/>
    </row>
    <row r="20">
      <c r="A20" t="s">
        <v>77</v>
      </c>
      <c r="B20">
        <v>4</v>
      </c>
      <c r="C20" t="s">
        <v>82</v>
      </c>
      <c r="D20" t="s" s="12">
        <v>83</v>
      </c>
      <c r="E20" t="s" s="12"/>
      <c r="F20"/>
    </row>
  </sheetData>
  <autoFilter ref="A1:F1"/>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E22"/>
  <sheetViews>
    <sheetView workbookViewId="0">
      <pane ySplit="1" topLeftCell="A2" activePane="bottomLeft" state="frozen"/>
      <selection activeCell="A2" sqref="A2"/>
    </sheetView>
  </sheetViews>
  <cols>
    <col min="1" max="1" width="8" customWidth="1"/>
    <col min="2" max="2" width="48" customWidth="1"/>
    <col min="3" max="3" width="14" customWidth="1"/>
    <col min="4" max="4" width="22" customWidth="1"/>
    <col min="5" max="5" width="10" customWidth="1"/>
  </cols>
  <sheetData>
    <row r="1">
      <c r="A1" t="s" s="7">
        <v>84</v>
      </c>
      <c r="B1" t="s" s="7">
        <v>85</v>
      </c>
      <c r="C1" t="s" s="7">
        <v>86</v>
      </c>
      <c r="D1" t="s" s="7">
        <v>87</v>
      </c>
      <c r="E1" t="s" s="7">
        <v>10</v>
      </c>
    </row>
    <row r="2">
      <c r="A2">
        <v>0</v>
      </c>
      <c r="B2" t="s">
        <v>62</v>
      </c>
      <c r="C2" t="s">
        <v>88</v>
      </c>
      <c r="D2" s="6">
        <f>'Besoins'!$B$2*100</f>
        <v>100</v>
      </c>
      <c r="E2" t="s">
        <v>3</v>
      </c>
    </row>
    <row r="3">
      <c r="A3">
        <v>1</v>
      </c>
      <c r="B3" t="s">
        <v>89</v>
      </c>
      <c r="C3" t="s">
        <v>90</v>
      </c>
      <c r="D3" s="6">
        <f>'Besoins'!$B$2*16</f>
        <v>16</v>
      </c>
      <c r="E3" t="s">
        <v>19</v>
      </c>
    </row>
    <row r="4">
      <c r="A4">
        <v>1</v>
      </c>
      <c r="B4" t="s">
        <v>91</v>
      </c>
      <c r="C4" t="s">
        <v>90</v>
      </c>
      <c r="D4" s="6">
        <f>'Besoins'!$B$2*6.9</f>
        <v>6.9</v>
      </c>
      <c r="E4" t="s">
        <v>19</v>
      </c>
    </row>
    <row r="5">
      <c r="A5">
        <v>1</v>
      </c>
      <c r="B5" t="s">
        <v>92</v>
      </c>
      <c r="C5" t="s">
        <v>93</v>
      </c>
      <c r="D5" s="6">
        <f>'Besoins'!$B$2*0.35</f>
        <v>0.35</v>
      </c>
      <c r="E5" t="s">
        <v>19</v>
      </c>
    </row>
    <row r="6">
      <c r="A6">
        <v>1</v>
      </c>
      <c r="B6" t="s">
        <v>94</v>
      </c>
      <c r="C6" t="s">
        <v>90</v>
      </c>
      <c r="D6" s="6">
        <f>'Besoins'!$B$2*3</f>
        <v>3</v>
      </c>
      <c r="E6" t="s">
        <v>3</v>
      </c>
    </row>
    <row r="7">
      <c r="A7">
        <v>1</v>
      </c>
      <c r="B7" t="s">
        <v>95</v>
      </c>
      <c r="C7" t="s">
        <v>90</v>
      </c>
      <c r="D7" s="6">
        <f>'Besoins'!$B$2*0.075</f>
        <v>0.075</v>
      </c>
      <c r="E7" t="s">
        <v>19</v>
      </c>
    </row>
    <row r="8">
      <c r="A8">
        <v>1</v>
      </c>
      <c r="B8" t="s">
        <v>96</v>
      </c>
      <c r="C8" t="s">
        <v>90</v>
      </c>
      <c r="D8" s="6">
        <f>'Besoins'!$B$2*0.2</f>
        <v>0.2</v>
      </c>
      <c r="E8" t="s">
        <v>19</v>
      </c>
    </row>
    <row r="9">
      <c r="A9">
        <v>1</v>
      </c>
      <c r="B9" t="s">
        <v>97</v>
      </c>
      <c r="C9" t="s">
        <v>88</v>
      </c>
      <c r="D9" s="6">
        <f>'Besoins'!$B$2*10</f>
        <v>10</v>
      </c>
      <c r="E9" t="s">
        <v>15</v>
      </c>
    </row>
    <row r="10">
      <c r="A10">
        <v>2</v>
      </c>
      <c r="B10" t="s">
        <v>98</v>
      </c>
      <c r="C10" t="s">
        <v>90</v>
      </c>
      <c r="D10" s="6">
        <f>'Besoins'!$B$2*9.85</f>
        <v>9.85</v>
      </c>
      <c r="E10" t="s">
        <v>15</v>
      </c>
    </row>
    <row r="11">
      <c r="A11">
        <v>2</v>
      </c>
      <c r="B11" t="s">
        <v>99</v>
      </c>
      <c r="C11" t="s">
        <v>90</v>
      </c>
      <c r="D11" s="6">
        <f>'Besoins'!$B$2*0.15</f>
        <v>0.15</v>
      </c>
      <c r="E11" t="s">
        <v>19</v>
      </c>
    </row>
    <row r="12">
      <c r="A12">
        <v>1</v>
      </c>
      <c r="B12" t="s">
        <v>100</v>
      </c>
      <c r="C12" t="s">
        <v>90</v>
      </c>
      <c r="D12" s="6">
        <f>'Besoins'!$B$2*5</f>
        <v>5</v>
      </c>
      <c r="E12" t="s">
        <v>15</v>
      </c>
    </row>
    <row r="13">
      <c r="A13">
        <v>1</v>
      </c>
      <c r="B13" t="s">
        <v>101</v>
      </c>
      <c r="C13" t="s">
        <v>88</v>
      </c>
      <c r="D13" s="6">
        <f>'Besoins'!$B$2*6</f>
        <v>6</v>
      </c>
      <c r="E13" t="s">
        <v>15</v>
      </c>
    </row>
    <row r="14">
      <c r="A14">
        <v>2</v>
      </c>
      <c r="B14" t="s">
        <v>102</v>
      </c>
      <c r="C14" t="s">
        <v>88</v>
      </c>
      <c r="D14" s="6">
        <f>'Besoins'!$B$2*12</f>
        <v>12</v>
      </c>
      <c r="E14" t="s">
        <v>15</v>
      </c>
    </row>
    <row r="15">
      <c r="A15">
        <v>3</v>
      </c>
      <c r="B15" t="s">
        <v>103</v>
      </c>
      <c r="C15" t="s">
        <v>90</v>
      </c>
      <c r="D15" s="6">
        <f>'Besoins'!$B$2*11.7</f>
        <v>11.7</v>
      </c>
      <c r="E15" t="s">
        <v>15</v>
      </c>
    </row>
    <row r="16">
      <c r="A16">
        <v>3</v>
      </c>
      <c r="B16" t="s">
        <v>104</v>
      </c>
      <c r="C16" t="s">
        <v>90</v>
      </c>
      <c r="D16" s="6">
        <f>'Besoins'!$B$2*0.3</f>
        <v>0.3</v>
      </c>
      <c r="E16" t="s">
        <v>19</v>
      </c>
    </row>
    <row r="17">
      <c r="A17">
        <v>2</v>
      </c>
      <c r="B17" t="s">
        <v>105</v>
      </c>
      <c r="C17" t="s">
        <v>90</v>
      </c>
      <c r="D17" s="6">
        <f>'Besoins'!$B$2*0.12</f>
        <v>0.12</v>
      </c>
      <c r="E17" t="s">
        <v>19</v>
      </c>
    </row>
    <row r="18">
      <c r="A18">
        <v>2</v>
      </c>
      <c r="B18" t="s">
        <v>106</v>
      </c>
      <c r="C18" t="s">
        <v>90</v>
      </c>
      <c r="D18" s="6">
        <f>'Besoins'!$B$2*0.12</f>
        <v>0.12</v>
      </c>
      <c r="E18" t="s">
        <v>19</v>
      </c>
    </row>
    <row r="19">
      <c r="A19">
        <v>1</v>
      </c>
      <c r="B19" t="s">
        <v>107</v>
      </c>
      <c r="C19" t="s">
        <v>90</v>
      </c>
      <c r="D19" s="6">
        <f>'Besoins'!$B$2*0.4</f>
        <v>0.4</v>
      </c>
      <c r="E19" t="s">
        <v>19</v>
      </c>
    </row>
    <row r="20">
      <c r="A20">
        <v>1</v>
      </c>
      <c r="B20" t="s">
        <v>108</v>
      </c>
      <c r="C20" t="s">
        <v>88</v>
      </c>
      <c r="D20" s="6">
        <f>'Besoins'!$B$2*0.7</f>
        <v>0.7</v>
      </c>
      <c r="E20" t="s">
        <v>19</v>
      </c>
    </row>
    <row r="21">
      <c r="A21">
        <v>2</v>
      </c>
      <c r="B21" t="s">
        <v>106</v>
      </c>
      <c r="C21" t="s">
        <v>90</v>
      </c>
      <c r="D21" s="6">
        <f>'Besoins'!$B$2*0.35</f>
        <v>0.35</v>
      </c>
      <c r="E21" t="s">
        <v>19</v>
      </c>
    </row>
    <row r="22">
      <c r="A22">
        <v>2</v>
      </c>
      <c r="B22" t="s">
        <v>109</v>
      </c>
      <c r="C22" t="s">
        <v>90</v>
      </c>
      <c r="D22" s="6">
        <f>'Besoins'!$B$2*0.35</f>
        <v>0.35</v>
      </c>
      <c r="E22" t="s">
        <v>19</v>
      </c>
    </row>
  </sheetData>
  <autoFilter ref="A1:E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D59"/>
  <cols>
    <col min="1" max="1" width="22" customWidth="1"/>
    <col min="2" max="2" width="52" customWidth="1"/>
    <col min="3" max="3" width="14" customWidth="1"/>
    <col min="4" max="4" width="10" customWidth="1"/>
  </cols>
  <sheetData>
    <row r="1" customHeight="1" ht="24">
      <c r="A1" t="s" s="2">
        <v>110</v>
      </c>
      <c r="B1"/>
      <c r="C1"/>
      <c r="D1"/>
    </row>
    <row r="2">
      <c r="A2" t="str" s="13">
        <f>"GRO_CDC_079 · GRO.POISSONS · référence : "&amp;Besoins!B3&amp;" "&amp;Besoins!C3&amp;" · multiplicateur réglable sur la feuille ""Besoins"""</f>
        <v>GRO_CDC_079 · GRO.POISSONS · référence : 100 pc · multiplicateur réglable sur la feuille </v>
      </c>
      <c r="B2"/>
      <c r="C2"/>
      <c r="D2"/>
    </row>
    <row r="3">
      <c r="A3"/>
      <c r="B3"/>
      <c r="C3"/>
      <c r="D3"/>
    </row>
    <row r="4">
      <c r="A4" t="s" s="14">
        <v>111</v>
      </c>
      <c r="B4"/>
      <c r="C4"/>
      <c r="D4"/>
    </row>
    <row r="5">
      <c r="A5" t="s" s="15">
        <v>112</v>
      </c>
      <c r="B5" t="str" s="12">
        <f>Procedure!D2</f>
        <v>Mise en place du poste de travail — Vérifier les DLC, peser les denrées, sélectionner le matériel nécessaire. Désinfecter le matériel et le poste de travail suivant les protocoles.</v>
      </c>
      <c r="C5"/>
      <c r="D5"/>
    </row>
    <row r="6">
      <c r="A6" t="s" s="15">
        <v>113</v>
      </c>
      <c r="B6" t="str" s="12">
        <f>Procedure!D3</f>
        <v>Préparations préliminaires — La veille, décongeler la saumonette suivant la procédure. Habiller et tronçonner en portions la saumonette. Dégorger les tronçons dans de l'eau vinaigrée. Laver et égoutter le poisson. Réserver dans un bac GN 2/1 H 200 en polycarbonate muni d'une grille égouttoir. Couvrir et réserver au froid. Déconditionner les boîtes de champignons suivant la procédure. Égoutter les champignons et récupérer le jus des champignons dans une calotte. Réserver au froid. Laver, désinfecter et hacher au cutter le persil. Réserver au froid. Dans une calotte, faire fondre 200g de beurre. Ajouter 75g d'ail haché finement. Réserver.</v>
      </c>
      <c r="C6"/>
      <c r="D6"/>
    </row>
    <row r="7">
      <c r="A7"/>
      <c r="B7" t="str">
        <f>Besoins!B20</f>
        <v>Saumonette pelée VDK</v>
      </c>
      <c r="C7" s="6">
        <f>Besoins!E20</f>
        <v>16</v>
      </c>
      <c r="D7" t="str">
        <f>Besoins!F20</f>
        <v>kg</v>
      </c>
    </row>
    <row r="8">
      <c r="A8"/>
      <c r="B8" t="str">
        <f>Besoins!B9</f>
        <v>Champignons de Paris tranchés boîte</v>
      </c>
      <c r="C8" s="6">
        <f>Besoins!E9</f>
        <v>6.9</v>
      </c>
      <c r="D8" t="str">
        <f>Besoins!F9</f>
        <v>kg</v>
      </c>
    </row>
    <row r="9">
      <c r="A9"/>
      <c r="B9" t="s">
        <v>114</v>
      </c>
      <c r="C9" s="6">
        <f>'Besoins'!$B$2*0.35</f>
        <v>0.35</v>
      </c>
      <c r="D9" t="s">
        <v>19</v>
      </c>
    </row>
    <row r="10">
      <c r="A10"/>
      <c r="B10" t="str">
        <f>Besoins!B19</f>
        <v>Ail haché IQF</v>
      </c>
      <c r="C10" s="6">
        <f>Besoins!E19</f>
        <v>0.075</v>
      </c>
      <c r="D10" t="str">
        <f>Besoins!F19</f>
        <v>kg</v>
      </c>
    </row>
    <row r="11">
      <c r="A11"/>
      <c r="B11" t="str">
        <f>Besoins!B16</f>
        <v>Beurre doux 82% MG plaquette</v>
      </c>
      <c r="C11" s="6">
        <f>Besoins!E16</f>
        <v>0.2</v>
      </c>
      <c r="D11" t="str">
        <f>Besoins!F16</f>
        <v>kg</v>
      </c>
    </row>
    <row r="12">
      <c r="A12" t="s" s="15">
        <v>115</v>
      </c>
      <c r="B12" t="str" s="12">
        <f>Procedure!D4</f>
        <v>Confectionner le roux — Dans un rondeau, faire fondre le beurre. Ajouter la farine. Mélanger au fouet. Laisser cuire sans coloration. Au terme de la cuisson, le roux blanchit et devient mousseux. Laisser refroidir le roux dans le rondeau qui servira ultérieurement à la confection de la sauce.</v>
      </c>
      <c r="C12"/>
      <c r="D12"/>
    </row>
    <row r="13">
      <c r="A13"/>
      <c r="B13" t="s">
        <v>116</v>
      </c>
      <c r="C13" s="6">
        <f>'Besoins'!$B$2*0.7</f>
        <v>0.7</v>
      </c>
      <c r="D13" t="s">
        <v>19</v>
      </c>
    </row>
    <row r="14">
      <c r="A14" t="s" s="15">
        <v>117</v>
      </c>
      <c r="B14" t="str" s="12">
        <f>Procedure!D5</f>
        <v>Confectionner la sauce — Réaliser 6 litres de fond brun de veau lié à partir de fond déshydraté en se reportant aux recommandations du fabricant. Ajouter la tomate concentrée au fond brun de veau lié. Dans une russe, porter à ébullition le vin rouge et le faire flamber. Dans un rondeau, confectionner 10 litres de fumet de poisson à partir de fond déshydraté en utilisant le vin rouge et le jus des champignons pour sa réalisation. Verser le fumet de poisson sur le roux. Mélanger au fouet. Porter à ébullition. Dépouiller la surface du velouté. Réduire la source de chaleur et laisser cuire à feu doux 5 minutes. Ajouter le fond brun tomaté au fumet. Monter et émulsionner la sauce au mixeur pour la rendre onctueuse.</v>
      </c>
      <c r="C14"/>
      <c r="D14"/>
    </row>
    <row r="15">
      <c r="A15"/>
      <c r="B15" t="s">
        <v>118</v>
      </c>
      <c r="C15" s="6">
        <f>'Besoins'!$B$2*10</f>
        <v>10</v>
      </c>
      <c r="D15" t="s">
        <v>15</v>
      </c>
    </row>
    <row r="16">
      <c r="A16"/>
      <c r="B16" t="str">
        <f>Besoins!B7</f>
        <v>Vin rouge de cuisson (table)</v>
      </c>
      <c r="C16" s="6">
        <f>Besoins!E7</f>
        <v>5</v>
      </c>
      <c r="D16" t="str">
        <f>Besoins!F7</f>
        <v>lt</v>
      </c>
    </row>
    <row r="17">
      <c r="A17"/>
      <c r="B17" t="s">
        <v>119</v>
      </c>
      <c r="C17" s="6">
        <f>'Besoins'!$B$2*6</f>
        <v>6</v>
      </c>
      <c r="D17" t="s">
        <v>15</v>
      </c>
    </row>
    <row r="18">
      <c r="A18"/>
      <c r="B18" t="str">
        <f>Besoins!B8</f>
        <v>Concentré de tomate double</v>
      </c>
      <c r="C18" s="6">
        <f>Besoins!E8</f>
        <v>0.4</v>
      </c>
      <c r="D18" t="str">
        <f>Besoins!F8</f>
        <v>kg</v>
      </c>
    </row>
    <row r="19">
      <c r="A19" t="s" s="15">
        <v>120</v>
      </c>
      <c r="B19" t="str" s="12">
        <f>Procedure!D6</f>
        <v>Marquer la cuisson de la matelote — Préchauffer le four sur la position mixte à +170°C. Ranger 20 morceaux de saumonette dans chacun des 5 bacs GN 1/1 H 65. Répartir les champignons émincés sur le poisson. Ajouter 3 litres de sauce dans chaque bac. Agiter les bacs d'un mouvement circulaire pour lier l'ensemble des éléments. Poser la sonde de cuisson dans un tronçon de saumonette. Couvrir les bacs. Étager les bacs sur l'échelle de cuisson. Enfourner, cuire. Atteindre +63°C au cœur du poisson. Respecter la procédure de fin de cuisson. Stocker en armoire chaude et maintenir à +63°C en attente de consommation.</v>
      </c>
      <c r="C19"/>
      <c r="D19"/>
    </row>
    <row r="20">
      <c r="A20"/>
      <c r="B20" t="str">
        <f>Besoins!B9</f>
        <v>Champignons de Paris tranchés boîte</v>
      </c>
      <c r="C20" s="6">
        <f>Besoins!E9</f>
        <v>6.9</v>
      </c>
      <c r="D20" t="str">
        <f>Besoins!F9</f>
        <v>kg</v>
      </c>
    </row>
    <row r="21">
      <c r="A21" t="s" s="15">
        <v>121</v>
      </c>
      <c r="B21" t="str" s="12">
        <f>Procedure!D7</f>
        <v>Faire les toasts — Pendant la cuisson de la matelote, trancher le pain. Ranger les tranches de pain sur des plaques. Toaster au four à +175°C. À la sortie du four, au pinceau, enduire de beurre aillé.</v>
      </c>
      <c r="C21"/>
      <c r="D21"/>
    </row>
    <row r="22">
      <c r="A22"/>
      <c r="B22" t="str">
        <f>Besoins!B18</f>
        <v>Baguette tradition crue précuite</v>
      </c>
      <c r="C22" s="6">
        <f>Besoins!E18</f>
        <v>3</v>
      </c>
      <c r="D22" t="str">
        <f>Besoins!F18</f>
        <v>pc</v>
      </c>
    </row>
    <row r="23">
      <c r="A23" t="s" s="15">
        <v>122</v>
      </c>
      <c r="B23" t="str" s="12">
        <f>Procedure!D8</f>
        <v>Dresser et servir — Dresser une portion de poisson sur l'assiette, garnir de champignons émincés et napper de sauce. Saupoudrer de persil haché et décorer d'un toast aillé.</v>
      </c>
      <c r="C23"/>
      <c r="D23"/>
    </row>
    <row r="24">
      <c r="A24"/>
      <c r="B24" t="s">
        <v>114</v>
      </c>
      <c r="C24" s="6">
        <f>'Besoins'!$B$2*0.35</f>
        <v>0.35</v>
      </c>
      <c r="D24" t="s">
        <v>19</v>
      </c>
    </row>
    <row r="25">
      <c r="A25" t="s" s="15">
        <v>123</v>
      </c>
      <c r="B25" t="str" s="12">
        <f>Procedure!D9</f>
        <v>Suggestions — On peut ajouter 1 litre de crème fraîche à la sauce ou 1kg de purée de carotte. Mixer. Pour une matelote bourguignonne, ajouter 2,5kg de petits lardons de poitrine fraîche « blanchis » au four vapeur et 3kg d'oignons grelots braisés à brun.</v>
      </c>
      <c r="C25"/>
      <c r="D25"/>
    </row>
    <row r="26">
      <c r="A26"/>
      <c r="B26"/>
      <c r="C26"/>
      <c r="D26"/>
    </row>
    <row r="27">
      <c r="A27" t="s" s="14">
        <v>124</v>
      </c>
      <c r="B27"/>
      <c r="C27"/>
      <c r="D27"/>
    </row>
    <row r="28">
      <c r="A28" t="s" s="15">
        <v>112</v>
      </c>
      <c r="B28" t="str" s="12">
        <f>"[DISSOUDRE] "&amp;Procedure!D10</f>
        <v>[DISSOUDRE] Délayer la poudre dans l'eau froide en fouettant, puis porter à ébullition en remuant régulièrement.</v>
      </c>
      <c r="C28"/>
      <c r="D28"/>
    </row>
    <row r="29">
      <c r="A29"/>
      <c r="B29" t="s">
        <v>125</v>
      </c>
      <c r="C29" s="6">
        <f>'Besoins'!$B$2*9.85</f>
        <v>9.85</v>
      </c>
      <c r="D29" t="s">
        <v>15</v>
      </c>
    </row>
    <row r="30">
      <c r="A30"/>
      <c r="B30" t="str">
        <f>Besoins!B14</f>
        <v>Fumet de Poisson déshydraté (Knorr Professional)</v>
      </c>
      <c r="C30" s="6">
        <f>Besoins!E14</f>
        <v>0.15</v>
      </c>
      <c r="D30" t="str">
        <f>Besoins!F14</f>
        <v>kg</v>
      </c>
    </row>
    <row r="31">
      <c r="A31"/>
      <c r="B31"/>
      <c r="C31"/>
      <c r="D31"/>
    </row>
    <row r="32">
      <c r="A32" t="s" s="14">
        <v>126</v>
      </c>
      <c r="B32"/>
      <c r="C32"/>
      <c r="D32"/>
    </row>
    <row r="33">
      <c r="A33" t="s" s="15">
        <v>112</v>
      </c>
      <c r="B33" t="str" s="12">
        <f>"[METTRE EN PLACE] "&amp;Procedure!D11</f>
        <v>[METTRE EN PLACE] Mettre en place — Peser, mesurer et contrôler les denrées. Reconstituer le fond brun de veau selon le mode d'emploi.</v>
      </c>
      <c r="C33"/>
      <c r="D33"/>
    </row>
    <row r="34">
      <c r="A34"/>
      <c r="B34" t="s">
        <v>127</v>
      </c>
      <c r="C34" s="6">
        <f>'Besoins'!$B$2*12</f>
        <v>12</v>
      </c>
      <c r="D34" t="s">
        <v>15</v>
      </c>
    </row>
    <row r="35">
      <c r="A35" t="s" s="15">
        <v>113</v>
      </c>
      <c r="B35" t="str" s="12">
        <f>"[SUER] "&amp;Procedure!D12</f>
        <v>[SUER] Faire suer au beurre une fine Mirepoix (facultatif). Ajouter le fond brun de veau, le porter à ébullition, puis le réduire en le dépouillant et en l'écumant fréquemment.</v>
      </c>
      <c r="C35"/>
      <c r="D35"/>
    </row>
    <row r="36">
      <c r="A36"/>
      <c r="B36" t="s">
        <v>128</v>
      </c>
      <c r="C36" s="6">
        <f>'Besoins'!$B$2*0.12</f>
        <v>0.12</v>
      </c>
      <c r="D36" t="s">
        <v>19</v>
      </c>
    </row>
    <row r="37">
      <c r="A37" t="s" s="15">
        <v>115</v>
      </c>
      <c r="B37" t="str" s="12">
        <f>"[LIER] "&amp;Procedure!D13</f>
        <v>[LIER] Lier le fond — Délayer la fécule dans un peu de liquide froid (vin blanc, madère ou porto selon l'utilisation). Verser progressivement en vannant lorsque le fond a atteint le degré de concentration souhaité.</v>
      </c>
      <c r="C37"/>
      <c r="D37"/>
    </row>
    <row r="38">
      <c r="A38"/>
      <c r="B38" t="str">
        <f>Besoins!B12</f>
        <v>Fécule de pomme de terre</v>
      </c>
      <c r="C38" s="6">
        <f>Besoins!E12</f>
        <v>0.12</v>
      </c>
      <c r="D38" t="str">
        <f>Besoins!F12</f>
        <v>kg</v>
      </c>
    </row>
    <row r="39">
      <c r="A39" t="s" s="15">
        <v>117</v>
      </c>
      <c r="B39" t="str" s="12">
        <f>"[VÉRIFIER] "&amp;Procedure!D14</f>
        <v>[VÉRIFIER] Contrôler la consistance à l'aide d'une cuillère à potage. Si nécessaire, ajouter un peu de liaison. L'épaississement maximum de la fécule n'est obtenu qu'après la reprise de l'ébullition.</v>
      </c>
      <c r="C39"/>
      <c r="D39"/>
    </row>
    <row r="40">
      <c r="A40" t="s" s="15">
        <v>120</v>
      </c>
      <c r="B40" t="str" s="12">
        <f>"[PASSER] "&amp;Procedure!D15</f>
        <v>[PASSER] Passer le fond brun de veau lié au chinois étamine. Tamponner, filmer et réserver au bain-marie, ou refroidir rapidement et réserver 24h au maximum.</v>
      </c>
      <c r="C40"/>
      <c r="D40"/>
    </row>
    <row r="41">
      <c r="A41"/>
      <c r="B41" t="str" s="16">
        <f>"ℹ "&amp;Procedure!E15</f>
        <v>ℹ</v>
      </c>
      <c r="C41"/>
      <c r="D41"/>
    </row>
    <row r="42">
      <c r="A42"/>
      <c r="B42"/>
      <c r="C42"/>
      <c r="D42"/>
    </row>
    <row r="43">
      <c r="A43" t="s" s="14">
        <v>129</v>
      </c>
      <c r="B43"/>
      <c r="C43"/>
      <c r="D43"/>
    </row>
    <row r="44">
      <c r="A44" t="s" s="15">
        <v>112</v>
      </c>
      <c r="B44" t="str" s="12">
        <f>"[DISSOUDRE] "&amp;Procedure!D16</f>
        <v>[DISSOUDRE] Délayer la poudre dans l'eau froide en fouettant, puis porter à ébullition en remuant régulièrement.</v>
      </c>
      <c r="C44"/>
      <c r="D44"/>
    </row>
    <row r="45">
      <c r="A45"/>
      <c r="B45" t="s">
        <v>125</v>
      </c>
      <c r="C45" s="6">
        <f>'Besoins'!$B$2*11.7</f>
        <v>11.7</v>
      </c>
      <c r="D45" t="s">
        <v>15</v>
      </c>
    </row>
    <row r="46">
      <c r="A46"/>
      <c r="B46" t="str">
        <f>Besoins!B13</f>
        <v>Fonds Brun Lié (Knorr Professional)</v>
      </c>
      <c r="C46" s="6">
        <f>Besoins!E13</f>
        <v>0.3</v>
      </c>
      <c r="D46" t="str">
        <f>Besoins!F13</f>
        <v>kg</v>
      </c>
    </row>
    <row r="47">
      <c r="A47"/>
      <c r="B47"/>
      <c r="C47"/>
      <c r="D47"/>
    </row>
    <row r="48">
      <c r="A48" t="s" s="14">
        <v>130</v>
      </c>
      <c r="B48"/>
      <c r="C48"/>
      <c r="D48"/>
    </row>
    <row r="49">
      <c r="A49" t="s" s="15">
        <v>112</v>
      </c>
      <c r="B49" t="str" s="12">
        <f>"[METTRE EN PLACE] "&amp;Procedure!D17</f>
        <v>[METTRE EN PLACE] Mettre en place — Peser, mesurer et contrôler les denrées. Tamiser la farine. Découper le beurre en parcelles.</v>
      </c>
      <c r="C49"/>
      <c r="D49"/>
    </row>
    <row r="50">
      <c r="A50"/>
      <c r="B50" t="s">
        <v>128</v>
      </c>
      <c r="C50" s="6">
        <f>'Besoins'!$B$2*0.35</f>
        <v>0.35</v>
      </c>
      <c r="D50" t="s">
        <v>19</v>
      </c>
    </row>
    <row r="51">
      <c r="A51"/>
      <c r="B51" t="str">
        <f>Besoins!B11</f>
        <v>farine de blé tamisée type 55</v>
      </c>
      <c r="C51" s="6">
        <f>Besoins!E11</f>
        <v>0.35</v>
      </c>
      <c r="D51" t="str">
        <f>Besoins!F11</f>
        <v>kg</v>
      </c>
    </row>
    <row r="52">
      <c r="A52" t="s" s="15">
        <v>113</v>
      </c>
      <c r="B52" t="str" s="12">
        <f>"[ÉTUVER] "&amp;Procedure!D18</f>
        <v>[ÉTUVER] Réaliser le roux — Faire fondre le beurre en parcelles dans une sauteuse suffisamment grande. Ajouter la farine tamisée dès que le beurre est fondu. Mélanger à l'aide d'une spatule ou d'un fouet à sauce jusqu'à obtenir un mélange lisse et homogène.</v>
      </c>
      <c r="C52"/>
      <c r="D52"/>
    </row>
    <row r="53">
      <c r="A53"/>
      <c r="B53" t="s">
        <v>128</v>
      </c>
      <c r="C53" s="6">
        <f>'Besoins'!$B$2*0.35</f>
        <v>0.35</v>
      </c>
      <c r="D53" t="s">
        <v>19</v>
      </c>
    </row>
    <row r="54">
      <c r="A54"/>
      <c r="B54" t="str">
        <f>Besoins!B11</f>
        <v>farine de blé tamisée type 55</v>
      </c>
      <c r="C54" s="6">
        <f>Besoins!E11</f>
        <v>0.35</v>
      </c>
      <c r="D54" t="str">
        <f>Besoins!F11</f>
        <v>kg</v>
      </c>
    </row>
    <row r="55">
      <c r="A55" t="s" s="15">
        <v>115</v>
      </c>
      <c r="B55" t="str" s="12">
        <f>"[RÉDUIRE] "&amp;Procedure!D19</f>
        <v>[RÉDUIRE] Cuire le roux blanc — Cuire très doucement à feu réduit sans arrêter de mélanger. Arrêter la cuisson lorsqu'il blanchit et devient mousseux — on dit alors qu'il « fleurit ».</v>
      </c>
      <c r="C55"/>
      <c r="D55"/>
    </row>
    <row r="56">
      <c r="A56"/>
      <c r="B56" t="str" s="16">
        <f>"ℹ "&amp;Procedure!E19</f>
        <v>ℹ</v>
      </c>
      <c r="C56"/>
      <c r="D56"/>
    </row>
    <row r="57">
      <c r="A57" t="s" s="15">
        <v>117</v>
      </c>
      <c r="B57" t="str" s="12">
        <f>"[REFROIDIR] "&amp;Procedure!D20</f>
        <v>[REFROIDIR] Refroidir rapidement — Retirer la sauteuse du feu. Si nécessaire, plonger le fond dans une plaque d'eau froide pour stopper la cuisson.</v>
      </c>
      <c r="C57"/>
      <c r="D57"/>
    </row>
    <row r="58">
      <c r="A58"/>
      <c r="B58"/>
      <c r="C58"/>
      <c r="D58"/>
    </row>
    <row r="59">
      <c r="A59" t="s" s="17">
        <v>131</v>
      </c>
      <c r="B59"/>
      <c r="C59"/>
      <c r="D59"/>
    </row>
  </sheetData>
  <sheetProtection sheet="1" formatRows="0" formatColumns="0"/>
  <mergeCells count="29">
    <mergeCell ref="A1:D1"/>
    <mergeCell ref="A2:D2"/>
    <mergeCell ref="A4:D4"/>
    <mergeCell ref="B5:D5"/>
    <mergeCell ref="B6:D6"/>
    <mergeCell ref="B12:D12"/>
    <mergeCell ref="B14:D14"/>
    <mergeCell ref="B19:D19"/>
    <mergeCell ref="B21:D21"/>
    <mergeCell ref="B23:D23"/>
    <mergeCell ref="B25:D25"/>
    <mergeCell ref="A27:D27"/>
    <mergeCell ref="B28:D28"/>
    <mergeCell ref="A32:D32"/>
    <mergeCell ref="B33:D33"/>
    <mergeCell ref="B35:D35"/>
    <mergeCell ref="B37:D37"/>
    <mergeCell ref="B39:D39"/>
    <mergeCell ref="B40:D40"/>
    <mergeCell ref="B41:D41"/>
    <mergeCell ref="A43:D43"/>
    <mergeCell ref="B44:D44"/>
    <mergeCell ref="A48:D48"/>
    <mergeCell ref="B49:D49"/>
    <mergeCell ref="B52:D52"/>
    <mergeCell ref="B55:D55"/>
    <mergeCell ref="B56:D56"/>
    <mergeCell ref="B57:D57"/>
    <mergeCell ref="A59:D59"/>
  </mergeCells>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2026-09-15T22:22:07Z</dcterms:created>
  <dc:title>MATELOTE DE SAUMONETTES</dc:title>
  <dc:subject/>
  <dc:creator>CUIS.web</dc:creator>
  <cp:lastModifiedBy/>
  <cp:keywords/>
  <dc:description>Export automatique — moteur récursif d'origine : Bernard Vandendaele</dc:description>
  <cp:category/>
  <dc:language>en-US</dc:language>
  <dcterms:modified xsi:type="dcterms:W3CDTF">2026-09-15T22:22:07Z</dcterms:modified>
  <cp:revision>1</cp:revision>
</cp:coreProperties>
</file>