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Besoins" sheetId="1" r:id="rId1"/>
    <sheet name="Procedure" sheetId="2" r:id="rId2"/>
    <sheet name="Arborescence FT" sheetId="3" r:id="rId3"/>
    <sheet name="Carte imprimable" sheetId="4" r:id="rId4"/>
  </sheets>
</workbook>
</file>

<file path=xl/sharedStrings.xml><?xml version="1.0" encoding="utf-8"?>
<sst xmlns="http://schemas.openxmlformats.org/spreadsheetml/2006/main" count="127" uniqueCount="127">
  <si>
    <t>Besoins matière</t>
  </si>
  <si>
    <t>Multiplicateur souhaité</t>
  </si>
  <si>
    <t>Quantité de référence</t>
  </si>
  <si>
    <t>pc</t>
  </si>
  <si>
    <t>Quantité obtenue</t>
  </si>
  <si>
    <t>Code</t>
  </si>
  <si>
    <t>Matière première</t>
  </si>
  <si>
    <t>Classe</t>
  </si>
  <si>
    <t>Base (×1, modifiable)</t>
  </si>
  <si>
    <t>Quantité</t>
  </si>
  <si>
    <t>Unité</t>
  </si>
  <si>
    <t>Coût</t>
  </si>
  <si>
    <t>CONC-TOMATE</t>
  </si>
  <si>
    <t>Concentré de tomate double</t>
  </si>
  <si>
    <t>Concentrés et purées cuisines</t>
  </si>
  <si>
    <t>kg</t>
  </si>
  <si>
    <t>EPI-POIVRE-NOIR</t>
  </si>
  <si>
    <t>Poivre noir moulu</t>
  </si>
  <si>
    <t>Épices en poudre et graines</t>
  </si>
  <si>
    <t>EPI-SAFRAN</t>
  </si>
  <si>
    <t>Safran filaments (Iran)</t>
  </si>
  <si>
    <t>HER-LAURIER</t>
  </si>
  <si>
    <t>Laurier sauce feuilles</t>
  </si>
  <si>
    <t>Herbes aromatiques séchées</t>
  </si>
  <si>
    <t>HER-SARRIETTE</t>
  </si>
  <si>
    <t>Sarriette séchée</t>
  </si>
  <si>
    <t>HER-THYM</t>
  </si>
  <si>
    <t>Thym séché</t>
  </si>
  <si>
    <t>CONC-CRUSTACE</t>
  </si>
  <si>
    <t>Concentré de crustacés</t>
  </si>
  <si>
    <t>Épicerie</t>
  </si>
  <si>
    <t>RNME101403</t>
  </si>
  <si>
    <t>Huile olive vierge extra bidon 5L</t>
  </si>
  <si>
    <t>Assaisonnements et corps gras</t>
  </si>
  <si>
    <t>u</t>
  </si>
  <si>
    <t>FAR-T55</t>
  </si>
  <si>
    <t>Farine de blé T55</t>
  </si>
  <si>
    <t>Farines de blé</t>
  </si>
  <si>
    <t>FOND-POISSON-POW</t>
  </si>
  <si>
    <t>Fumet de poisson déshydraté</t>
  </si>
  <si>
    <t>Fonds déshydratés et poudres</t>
  </si>
  <si>
    <t>HUI-OLIVE-VE</t>
  </si>
  <si>
    <t>Huile d'olive vierge extra</t>
  </si>
  <si>
    <t>Huiles végétales</t>
  </si>
  <si>
    <t>lt</t>
  </si>
  <si>
    <t>BEU-DOUX</t>
  </si>
  <si>
    <t>Beurre doux 82% MG plaquette</t>
  </si>
  <si>
    <t>Beurres et margarines</t>
  </si>
  <si>
    <t>RNM0400123</t>
  </si>
  <si>
    <t>CÉLERI-BRANCHE vert France cat.I</t>
  </si>
  <si>
    <t>Légumes</t>
  </si>
  <si>
    <t>RNM0340123</t>
  </si>
  <si>
    <t>FENOUIL France</t>
  </si>
  <si>
    <t>RNM0200123</t>
  </si>
  <si>
    <t>POIREAU France cat.I</t>
  </si>
  <si>
    <t>SEL-FIN</t>
  </si>
  <si>
    <t>Sel fin de cuisine</t>
  </si>
  <si>
    <t>Sels et condiments de base</t>
  </si>
  <si>
    <t>PAIN-BAGUETTE-PR</t>
  </si>
  <si>
    <t>Baguette précuissonée à terminer</t>
  </si>
  <si>
    <t>Pains et bases précuits</t>
  </si>
  <si>
    <t>RNMS00812</t>
  </si>
  <si>
    <t>Ail haché IQF</t>
  </si>
  <si>
    <t>Légumes surgelés</t>
  </si>
  <si>
    <t>RNMS00442</t>
  </si>
  <si>
    <t>Filets de dorade sébaste</t>
  </si>
  <si>
    <t>Poissons et fruits de mer surgelés</t>
  </si>
  <si>
    <t>RNMS00780</t>
  </si>
  <si>
    <t>Oignons émincés surgelés</t>
  </si>
  <si>
    <t>Pommes de terre surgelées</t>
  </si>
  <si>
    <t>Total</t>
  </si>
  <si>
    <t>Recette</t>
  </si>
  <si>
    <t>#</t>
  </si>
  <si>
    <t>Verbe</t>
  </si>
  <si>
    <t>Étape</t>
  </si>
  <si>
    <t>Précision technique</t>
  </si>
  <si>
    <t>Durée</t>
  </si>
  <si>
    <t>FILETS DE DORADE AU JUS DE BOUILLABAISSE</t>
  </si>
  <si>
    <t>Service — Servir les filets arrosés de jus de bouillabaisse et accompagnés de rondelles de pain toastées.</t>
  </si>
  <si>
    <t>SOUPE DE POISSON</t>
  </si>
  <si>
    <t>Dresser - Servir a l'assiette avec des croutons ailles. Proposer de l'aioli.</t>
  </si>
  <si>
    <t>Suggestions - On peut remplacer le bulbe de fenouil par de l'anis etoile. Recette composee des memes elements que le fond de cuisson de la bouillabaisse.</t>
  </si>
  <si>
    <t>Niveau</t>
  </si>
  <si>
    <t>Composant</t>
  </si>
  <si>
    <t>Type</t>
  </si>
  <si>
    <t>Quantité (× multiplicateur, voir feuille Besoins)</t>
  </si>
  <si>
    <t>recette</t>
  </si>
  <si>
    <t xml:space="preserve">    ↳ Filets de dorade sébaste</t>
  </si>
  <si>
    <t>matiere</t>
  </si>
  <si>
    <t xml:space="preserve">    ↳ Baguette précuissonée à terminer</t>
  </si>
  <si>
    <t xml:space="preserve">    ↳ Ail haché IQF</t>
  </si>
  <si>
    <t xml:space="preserve">    ↳ Huile d'olive vierge extra</t>
  </si>
  <si>
    <t xml:space="preserve">    ↳ Beurre doux 82% MG plaquette</t>
  </si>
  <si>
    <t xml:space="preserve">    ↳ SOUPE DE POISSON</t>
  </si>
  <si>
    <t xml:space="preserve">        ↳ Oignons émincés surgelés</t>
  </si>
  <si>
    <t xml:space="preserve">        ↳ POIREAU France cat.I</t>
  </si>
  <si>
    <t xml:space="preserve">        ↳ Ail haché IQF</t>
  </si>
  <si>
    <t xml:space="preserve">        ↳ FENOUIL France</t>
  </si>
  <si>
    <t xml:space="preserve">        ↳ CÉLERI-BRANCHE vert France cat.I</t>
  </si>
  <si>
    <t xml:space="preserve">        ↳ Fumet de poisson déshydraté</t>
  </si>
  <si>
    <t xml:space="preserve">        ↳ Concentré de crustacés</t>
  </si>
  <si>
    <t xml:space="preserve">        ↳ Concentré de tomate double</t>
  </si>
  <si>
    <t xml:space="preserve">        ↳ HUILE OLIVE (L) (conv.)</t>
  </si>
  <si>
    <t>conversion</t>
  </si>
  <si>
    <t xml:space="preserve">        ↳ Sarriette séchée</t>
  </si>
  <si>
    <t xml:space="preserve">        ↳ Laurier sauce feuilles</t>
  </si>
  <si>
    <t xml:space="preserve">        ↳ Thym séché</t>
  </si>
  <si>
    <t xml:space="preserve">        ↳ Safran filaments (Iran)</t>
  </si>
  <si>
    <t xml:space="preserve">        ↳ Sel fin de cuisine</t>
  </si>
  <si>
    <t xml:space="preserve">        ↳ Poivre noir moulu</t>
  </si>
  <si>
    <t xml:space="preserve">        ↳ Farine de blé T55</t>
  </si>
  <si>
    <t xml:space="preserve">        ↳ Beurre doux 82% MG plaquette</t>
  </si>
  <si>
    <t>Fiche technique — FILETS DE DORADE AU JUS DE BOUILLABAISSE</t>
  </si>
  <si>
    <t>FILETS DE DORADE AU JUS DE BOUILLABAISSE  GRO_CDC_061</t>
  </si>
  <si>
    <t>1.</t>
  </si>
  <si>
    <t>2.</t>
  </si>
  <si>
    <t xml:space="preserve">    Ail haché IQF</t>
  </si>
  <si>
    <t xml:space="preserve">    Beurre doux 82% MG plaquette</t>
  </si>
  <si>
    <t xml:space="preserve">    SOUPE DE POISSON</t>
  </si>
  <si>
    <t>3.</t>
  </si>
  <si>
    <t>4.</t>
  </si>
  <si>
    <t>5.</t>
  </si>
  <si>
    <t>6.</t>
  </si>
  <si>
    <t>↳ SOUPE DE POISSON  GRO_CDC_040</t>
  </si>
  <si>
    <t xml:space="preserve">    HUILE OLIVE (L) (conv.)</t>
  </si>
  <si>
    <t>7.</t>
  </si>
  <si>
    <t>CUIS.web — Portage du CUIS Clipper de 1992 par Palika &amp; Bernard Vandendaele (créateur du moteur récursif d'origine)</t>
  </si>
</sst>
</file>

<file path=xl/styles.xml><?xml version="1.0" encoding="utf-8"?>
<styleSheet xmlns="http://schemas.openxmlformats.org/spreadsheetml/2006/main">
  <numFmts count="7">
    <numFmt numFmtId="164" formatCode="#,##0.00\ &quot;₽&quot;"/>
    <numFmt numFmtId="165" formatCode="[$$-1]#,##0.00"/>
    <numFmt numFmtId="166" formatCode="#,##0.00\ [$€-1]"/>
    <numFmt numFmtId="200" formatCode="0.00"/>
    <numFmt numFmtId="201" formatCode="#,##0.000"/>
    <numFmt numFmtId="202" formatCode="#,##0.0000&quot; €&quot;"/>
    <numFmt numFmtId="203" formatCode="#,##0.00&quot; €&quot;"/>
  </numFmts>
  <fonts count="8">
    <font>
      <name val="Calibri"/>
      <family val="2"/>
      <sz val="10"/>
    </font>
    <font>
      <name val="Calibri"/>
      <family val="2"/>
      <sz val="16"/>
      <b/>
      <color rgb="FF1F4E3B"/>
    </font>
    <font>
      <name val="Calibri"/>
      <family val="2"/>
      <sz val="10"/>
      <b/>
    </font>
    <font>
      <name val="Calibri"/>
      <family val="2"/>
      <sz val="10"/>
      <b/>
      <color rgb="FFFFFFFF"/>
    </font>
    <font>
      <name val="Calibri"/>
      <family val="2"/>
      <sz val="10"/>
      <color rgb="FF666666"/>
    </font>
    <font>
      <name val="Calibri"/>
      <family val="2"/>
      <sz val="10"/>
      <b/>
      <color rgb="FF664D03"/>
    </font>
    <font>
      <name val="Calibri"/>
      <family val="2"/>
      <sz val="10"/>
      <b/>
      <color rgb="FF1F4E3B"/>
    </font>
    <font>
      <name val="Calibri"/>
      <family val="2"/>
      <sz val="9"/>
      <color rgb="FF999999"/>
    </font>
  </fonts>
  <fills count="5">
    <fill>
      <patternFill patternType="none"/>
    </fill>
    <fill>
      <patternFill patternType="gray125"/>
    </fill>
    <fill>
      <patternFill patternType="solid">
        <fgColor rgb="FFEAF3EE"/>
        <bgColor indexed="64"/>
      </patternFill>
    </fill>
    <fill>
      <patternFill patternType="solid">
        <fgColor rgb="FF1F4E3B"/>
        <bgColor indexed="64"/>
      </patternFill>
    </fill>
    <fill>
      <patternFill patternType="solid">
        <fgColor rgb="FFFFF3CD"/>
        <bgColor indexed="64"/>
      </patternFill>
    </fill>
  </fills>
  <borders count="1">
    <border>
      <left/>
      <right/>
      <top/>
      <bottom/>
      <diagonal/>
    </border>
  </borders>
  <cellStyleXfs count="1">
    <xf numFmtId="0" fontId="0" fillId="0" borderId="0"/>
  </cellStyleXfs>
  <cellXfs count="16">
    <xf numFmtId="0" fontId="0" fillId="0" borderId="0" xfId="0"/>
    <xf numFmtId="0" fontId="0" fillId="1" borderId="0" xfId="0" applyFill="1"/>
    <xf numFmtId="0" fontId="1" fillId="0" borderId="0" xfId="0" applyFont="1"/>
    <xf numFmtId="200" fontId="2" fillId="2" borderId="0" xfId="0" applyNumberFormat="1" applyFont="1" applyFill="1"/>
    <xf numFmtId="201" fontId="0" fillId="2" borderId="0" xfId="0" applyNumberFormat="1" applyFill="1"/>
    <xf numFmtId="0" fontId="0" fillId="2" borderId="0" xfId="0" applyFill="1"/>
    <xf numFmtId="201" fontId="0" fillId="0" borderId="0" xfId="0" applyNumberFormat="1"/>
    <xf numFmtId="0" fontId="3" fillId="3" borderId="0" xfId="0" applyFont="1" applyFill="1"/>
    <xf numFmtId="202" fontId="0" fillId="0" borderId="0" xfId="0" applyNumberFormat="1"/>
    <xf numFmtId="0" fontId="2" fillId="0" borderId="0" xfId="0" applyFont="1"/>
    <xf numFmtId="203" fontId="2" fillId="0" borderId="0" xfId="0" applyNumberFormat="1" applyFont="1"/>
    <xf numFmtId="0" fontId="0" fillId="0" borderId="0" xfId="0" applyAlignment="1">
      <alignment wrapText="1"/>
    </xf>
    <xf numFmtId="0" fontId="4" fillId="0" borderId="0" xfId="0" applyFont="1"/>
    <xf numFmtId="0" fontId="5" fillId="4" borderId="0" xfId="0" applyFont="1" applyFill="1"/>
    <xf numFmtId="0" fontId="6" fillId="0" borderId="0" xfId="0" applyFont="1" applyAlignment="1">
      <alignment horizontal="right"/>
    </xf>
    <xf numFmtId="0" fontId="7" fillId="0" borderId="0" xfId="0" applyFont="1"/>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styles" Target="styles.xml"/>
<Relationship Id="rId6"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G27"/>
  <sheetViews>
    <sheetView workbookViewId="0">
      <pane ySplit="6" topLeftCell="A7" activePane="bottomLeft" state="frozen"/>
      <selection activeCell="A7" sqref="A7"/>
    </sheetView>
  </sheetViews>
  <cols>
    <col min="1" max="1" width="14" customWidth="1"/>
    <col min="2" max="2" width="34" customWidth="1"/>
    <col min="3" max="3" width="24" customWidth="1"/>
    <col min="4" max="4" width="16" customWidth="1"/>
    <col min="5" max="5" width="14" customWidth="1"/>
    <col min="6" max="6" width="10" customWidth="1"/>
    <col min="7" max="7" width="14" customWidth="1"/>
  </cols>
  <sheetData>
    <row r="1" customHeight="1" ht="24">
      <c r="A1" t="s" s="2">
        <v>0</v>
      </c>
      <c r="B1"/>
      <c r="C1"/>
      <c r="D1"/>
      <c r="E1"/>
      <c r="F1"/>
    </row>
    <row r="2">
      <c r="A2" t="s">
        <v>1</v>
      </c>
      <c r="B2" s="3">
        <v>1</v>
      </c>
      <c r="C2"/>
      <c r="D2"/>
      <c r="E2"/>
      <c r="F2"/>
    </row>
    <row r="3">
      <c r="A3" t="s">
        <v>2</v>
      </c>
      <c r="B3" s="4">
        <v>100</v>
      </c>
      <c r="C3" t="s" s="5">
        <v>3</v>
      </c>
      <c r="D3"/>
      <c r="E3"/>
      <c r="F3"/>
    </row>
    <row r="4">
      <c r="A4" t="s">
        <v>4</v>
      </c>
      <c r="B4" s="6">
        <f>$B$2*B3</f>
        <v>100</v>
      </c>
      <c r="C4" t="str">
        <f>C3</f>
        <v>pc</v>
      </c>
      <c r="D4"/>
      <c r="E4"/>
      <c r="F4"/>
    </row>
    <row r="5">
      <c r="A5"/>
      <c r="B5"/>
      <c r="C5"/>
      <c r="D5"/>
      <c r="E5"/>
      <c r="F5"/>
    </row>
    <row r="6">
      <c r="A6" t="s" s="7">
        <v>5</v>
      </c>
      <c r="B6" t="s" s="7">
        <v>6</v>
      </c>
      <c r="C6" t="s" s="7">
        <v>7</v>
      </c>
      <c r="D6" t="s" s="7">
        <v>8</v>
      </c>
      <c r="E6" t="s" s="7">
        <v>9</v>
      </c>
      <c r="F6" t="s" s="7">
        <v>10</v>
      </c>
      <c r="G6" t="s" s="7">
        <v>11</v>
      </c>
    </row>
    <row r="7">
      <c r="A7" t="s">
        <v>12</v>
      </c>
      <c r="B7" t="s">
        <v>13</v>
      </c>
      <c r="C7" t="s">
        <v>14</v>
      </c>
      <c r="D7" s="4">
        <v>0.88</v>
      </c>
      <c r="E7" s="6">
        <f>D7*$B$2</f>
        <v>0.88</v>
      </c>
      <c r="F7" t="s">
        <v>15</v>
      </c>
      <c r="G7" s="8">
        <f>E7*2.8</f>
        <v>2.464</v>
      </c>
    </row>
    <row r="8">
      <c r="A8" t="s">
        <v>16</v>
      </c>
      <c r="B8" t="s">
        <v>17</v>
      </c>
      <c r="C8" t="s">
        <v>18</v>
      </c>
      <c r="D8" s="4">
        <v>0.007</v>
      </c>
      <c r="E8" s="6">
        <f>D8*$B$2</f>
        <v>0.007</v>
      </c>
      <c r="F8" t="s">
        <v>15</v>
      </c>
      <c r="G8" s="8">
        <f>E8*12.5</f>
        <v>0.0875</v>
      </c>
    </row>
    <row r="9">
      <c r="A9" t="s">
        <v>19</v>
      </c>
      <c r="B9" t="s">
        <v>20</v>
      </c>
      <c r="C9" t="s">
        <v>18</v>
      </c>
      <c r="D9" s="4">
        <v>0.015</v>
      </c>
      <c r="E9" s="6">
        <f>D9*$B$2</f>
        <v>0.015</v>
      </c>
      <c r="F9" t="s">
        <v>15</v>
      </c>
      <c r="G9" s="8">
        <f>E9*2800</f>
        <v>42</v>
      </c>
    </row>
    <row r="10">
      <c r="A10" t="s">
        <v>21</v>
      </c>
      <c r="B10" t="s">
        <v>22</v>
      </c>
      <c r="C10" t="s">
        <v>23</v>
      </c>
      <c r="D10" s="4">
        <v>0.005</v>
      </c>
      <c r="E10" s="6">
        <f>D10*$B$2</f>
        <v>0.005</v>
      </c>
      <c r="F10" t="s">
        <v>15</v>
      </c>
      <c r="G10" s="8">
        <f>E10*9.8</f>
        <v>0.049</v>
      </c>
    </row>
    <row r="11">
      <c r="A11" t="s">
        <v>24</v>
      </c>
      <c r="B11" t="s">
        <v>25</v>
      </c>
      <c r="C11" t="s">
        <v>23</v>
      </c>
      <c r="D11" s="4">
        <v>0.01</v>
      </c>
      <c r="E11" s="6">
        <f>D11*$B$2</f>
        <v>0.01</v>
      </c>
      <c r="F11" t="s">
        <v>15</v>
      </c>
      <c r="G11" s="8">
        <f>E11*10</f>
        <v>0.1</v>
      </c>
    </row>
    <row r="12">
      <c r="A12" t="s">
        <v>26</v>
      </c>
      <c r="B12" t="s">
        <v>27</v>
      </c>
      <c r="C12" t="s">
        <v>23</v>
      </c>
      <c r="D12" s="4">
        <v>0.015</v>
      </c>
      <c r="E12" s="6">
        <f>D12*$B$2</f>
        <v>0.015</v>
      </c>
      <c r="F12" t="s">
        <v>15</v>
      </c>
      <c r="G12" s="8">
        <f>E12*8.5</f>
        <v>0.1275</v>
      </c>
    </row>
    <row r="13">
      <c r="A13" t="s">
        <v>28</v>
      </c>
      <c r="B13" t="s">
        <v>29</v>
      </c>
      <c r="C13" t="s">
        <v>30</v>
      </c>
      <c r="D13" s="4">
        <v>0.15</v>
      </c>
      <c r="E13" s="6">
        <f>D13*$B$2</f>
        <v>0.15</v>
      </c>
      <c r="F13" t="s">
        <v>15</v>
      </c>
      <c r="G13" s="8">
        <f>E13*32</f>
        <v>4.8</v>
      </c>
    </row>
    <row r="14">
      <c r="A14" t="s">
        <v>31</v>
      </c>
      <c r="B14" t="s">
        <v>32</v>
      </c>
      <c r="C14" t="s">
        <v>33</v>
      </c>
      <c r="D14" s="4">
        <v>0.1</v>
      </c>
      <c r="E14" s="6">
        <f>D14*$B$2</f>
        <v>0.1</v>
      </c>
      <c r="F14" t="s">
        <v>34</v>
      </c>
      <c r="G14" s="8">
        <f>E14*65.22</f>
        <v>6.522</v>
      </c>
    </row>
    <row r="15">
      <c r="A15" t="s">
        <v>35</v>
      </c>
      <c r="B15" t="s">
        <v>36</v>
      </c>
      <c r="C15" t="s">
        <v>37</v>
      </c>
      <c r="D15" s="4">
        <v>0.8</v>
      </c>
      <c r="E15" s="6">
        <f>D15*$B$2</f>
        <v>0.8</v>
      </c>
      <c r="F15" t="s">
        <v>15</v>
      </c>
      <c r="G15" s="8">
        <f>E15*0.56</f>
        <v>0.448</v>
      </c>
    </row>
    <row r="16">
      <c r="A16" t="s">
        <v>38</v>
      </c>
      <c r="B16" t="s">
        <v>39</v>
      </c>
      <c r="C16" t="s">
        <v>40</v>
      </c>
      <c r="D16" s="4">
        <v>25</v>
      </c>
      <c r="E16" s="6">
        <f>D16*$B$2</f>
        <v>25</v>
      </c>
      <c r="F16" t="s">
        <v>15</v>
      </c>
      <c r="G16" s="8">
        <f>E16*20</f>
        <v>500</v>
      </c>
    </row>
    <row r="17">
      <c r="A17" t="s">
        <v>41</v>
      </c>
      <c r="B17" t="s">
        <v>42</v>
      </c>
      <c r="C17" t="s">
        <v>43</v>
      </c>
      <c r="D17" s="4">
        <v>0.25</v>
      </c>
      <c r="E17" s="6">
        <f>D17*$B$2</f>
        <v>0.25</v>
      </c>
      <c r="F17" t="s">
        <v>44</v>
      </c>
      <c r="G17" s="8">
        <f>E17*7.5</f>
        <v>1.875</v>
      </c>
    </row>
    <row r="18">
      <c r="A18" t="s">
        <v>45</v>
      </c>
      <c r="B18" t="s">
        <v>46</v>
      </c>
      <c r="C18" t="s">
        <v>47</v>
      </c>
      <c r="D18" s="4">
        <v>1.05</v>
      </c>
      <c r="E18" s="6">
        <f>D18*$B$2</f>
        <v>1.05</v>
      </c>
      <c r="F18" t="s">
        <v>15</v>
      </c>
      <c r="G18" s="8">
        <f>E18*5.2</f>
        <v>5.46</v>
      </c>
    </row>
    <row r="19">
      <c r="A19" t="s">
        <v>48</v>
      </c>
      <c r="B19" t="s">
        <v>49</v>
      </c>
      <c r="C19" t="s">
        <v>50</v>
      </c>
      <c r="D19" s="4">
        <v>0.75</v>
      </c>
      <c r="E19" s="6">
        <f>D19*$B$2</f>
        <v>0.75</v>
      </c>
      <c r="F19" t="s">
        <v>15</v>
      </c>
      <c r="G19" s="8">
        <f>E19*1.8</f>
        <v>1.35</v>
      </c>
    </row>
    <row r="20">
      <c r="A20" t="s">
        <v>51</v>
      </c>
      <c r="B20" t="s">
        <v>52</v>
      </c>
      <c r="C20" t="s">
        <v>50</v>
      </c>
      <c r="D20" s="4">
        <v>0.75</v>
      </c>
      <c r="E20" s="6">
        <f>D20*$B$2</f>
        <v>0.75</v>
      </c>
      <c r="F20" t="s">
        <v>15</v>
      </c>
      <c r="G20" s="8">
        <f>E20*2.6</f>
        <v>1.95</v>
      </c>
    </row>
    <row r="21">
      <c r="A21" t="s">
        <v>53</v>
      </c>
      <c r="B21" t="s">
        <v>54</v>
      </c>
      <c r="C21" t="s">
        <v>50</v>
      </c>
      <c r="D21" s="4">
        <v>2</v>
      </c>
      <c r="E21" s="6">
        <f>D21*$B$2</f>
        <v>2</v>
      </c>
      <c r="F21" t="s">
        <v>15</v>
      </c>
      <c r="G21" s="8">
        <f>E21*0.9</f>
        <v>1.8</v>
      </c>
    </row>
    <row r="22">
      <c r="A22" t="s">
        <v>55</v>
      </c>
      <c r="B22" t="s">
        <v>56</v>
      </c>
      <c r="C22" t="s">
        <v>57</v>
      </c>
      <c r="D22" s="4">
        <v>0.073</v>
      </c>
      <c r="E22" s="6">
        <f>D22*$B$2</f>
        <v>0.073</v>
      </c>
      <c r="F22" t="s">
        <v>15</v>
      </c>
      <c r="G22" s="8">
        <f>E22*0.35</f>
        <v>0.02555</v>
      </c>
    </row>
    <row r="23">
      <c r="A23" t="s">
        <v>58</v>
      </c>
      <c r="B23" t="s">
        <v>59</v>
      </c>
      <c r="C23" t="s">
        <v>60</v>
      </c>
      <c r="D23" s="4">
        <v>4</v>
      </c>
      <c r="E23" s="6">
        <f>D23*$B$2</f>
        <v>4</v>
      </c>
      <c r="F23" t="s">
        <v>3</v>
      </c>
      <c r="G23" s="8">
        <f>E23*0.52</f>
        <v>2.08</v>
      </c>
    </row>
    <row r="24">
      <c r="A24" t="s">
        <v>61</v>
      </c>
      <c r="B24" t="s">
        <v>62</v>
      </c>
      <c r="C24" t="s">
        <v>63</v>
      </c>
      <c r="D24" s="4">
        <v>0.5</v>
      </c>
      <c r="E24" s="6">
        <f>D24*$B$2</f>
        <v>0.5</v>
      </c>
      <c r="F24" t="s">
        <v>15</v>
      </c>
      <c r="G24" s="8">
        <f>E24*9.26</f>
        <v>4.63</v>
      </c>
    </row>
    <row r="25">
      <c r="A25" t="s">
        <v>64</v>
      </c>
      <c r="B25" t="s">
        <v>65</v>
      </c>
      <c r="C25" t="s">
        <v>66</v>
      </c>
      <c r="D25" s="4">
        <v>14</v>
      </c>
      <c r="E25" s="6">
        <f>D25*$B$2</f>
        <v>14</v>
      </c>
      <c r="F25" t="s">
        <v>15</v>
      </c>
      <c r="G25" s="8">
        <f>E25*16.99</f>
        <v>237.86</v>
      </c>
    </row>
    <row r="26">
      <c r="A26" t="s">
        <v>67</v>
      </c>
      <c r="B26" t="s">
        <v>68</v>
      </c>
      <c r="C26" t="s">
        <v>69</v>
      </c>
      <c r="D26" s="4">
        <v>3</v>
      </c>
      <c r="E26" s="6">
        <f>D26*$B$2</f>
        <v>3</v>
      </c>
      <c r="F26" t="s">
        <v>15</v>
      </c>
      <c r="G26" s="8">
        <f>E26*3.89</f>
        <v>11.67</v>
      </c>
    </row>
    <row r="27">
      <c r="A27"/>
      <c r="B27"/>
      <c r="C27"/>
      <c r="D27"/>
      <c r="E27"/>
      <c r="F27" t="s" s="9">
        <v>70</v>
      </c>
      <c r="G27" s="10">
        <f>SUM(G7:G26)</f>
        <v>0</v>
      </c>
    </row>
  </sheetData>
  <autoFilter ref="A6:G6"/>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F14"/>
  <sheetViews>
    <sheetView workbookViewId="0">
      <pane ySplit="1" topLeftCell="A2" activePane="bottomLeft" state="frozen"/>
      <selection activeCell="A2" sqref="A2"/>
    </sheetView>
  </sheetViews>
  <cols>
    <col min="1" max="1" width="30" customWidth="1"/>
    <col min="2" max="2" width="6" customWidth="1"/>
    <col min="3" max="3" width="16" customWidth="1"/>
    <col min="4" max="4" width="60" customWidth="1"/>
    <col min="5" max="5" width="34" customWidth="1"/>
    <col min="6" max="6" width="16" customWidth="1"/>
  </cols>
  <sheetData>
    <row r="1">
      <c r="A1" t="s" s="7">
        <v>71</v>
      </c>
      <c r="B1" t="s" s="7">
        <v>72</v>
      </c>
      <c r="C1" t="s" s="7">
        <v>73</v>
      </c>
      <c r="D1" t="s" s="7">
        <v>74</v>
      </c>
      <c r="E1" t="s" s="7">
        <v>75</v>
      </c>
      <c r="F1" t="s" s="7">
        <v>76</v>
      </c>
    </row>
    <row r="2">
      <c r="A2" t="s">
        <v>77</v>
      </c>
      <c r="B2">
        <v>1</v>
      </c>
      <c r="C2"/>
      <c r="D2" t="inlineStr" s="11">
        <is>
          <t>Mise en place du poste de travail — Vérifier les D.L.C., peser les denrées, sélectionner le matériel. Désinfecter le matériel et le poste de travail suivant les protocoles. Mettre en fonction l'armoire de maintien en température chaude.</t>
        </is>
      </c>
      <c r="E2" t="s" s="11"/>
      <c r="F2"/>
    </row>
    <row r="3">
      <c r="A3" t="s">
        <v>77</v>
      </c>
      <c r="B3">
        <v>2</v>
      </c>
      <c r="C3"/>
      <c r="D3" t="inlineStr" s="11">
        <is>
          <t>Préparations préliminaires — Prévoir la veille la décongélation des filets de dorade. Déconditionner, laver et égoutter les filets de dorade en respectant la procédure. Habiller et portionner les filets de dorade. Réserver au froid. Confectionner la soupe de poisson (voir la recette). Trancher les baguettes de pain en rondelles de 5 mm d'épaisseur. Préchauffer le four sur la position chaleur sèche à +175°C. Dans une petite calotte, mélanger l'huile d'olive et l'ail réduit en purée. Dans une calotte, faire fondre les 250 g de beurre. Au pinceau, beurrer le fond de 6 bacs GN 1/1 H 65.</t>
        </is>
      </c>
      <c r="E3" t="s" s="11"/>
      <c r="F3"/>
    </row>
    <row r="4">
      <c r="A4" t="s">
        <v>77</v>
      </c>
      <c r="B4">
        <v>3</v>
      </c>
      <c r="C4"/>
      <c r="D4" t="inlineStr" s="11">
        <is>
          <t>Griller les rondelles de pain — Disposer les rondelles de pain sur les plaques GN 1/1. Faire dorer le pain. À la sortie du four, au pinceau, enduire les rondelles de pain doré avec le mélange huile/ail.</t>
        </is>
      </c>
      <c r="E4" t="s" s="11"/>
      <c r="F4"/>
    </row>
    <row r="5">
      <c r="A5" t="s">
        <v>77</v>
      </c>
      <c r="B5">
        <v>4</v>
      </c>
      <c r="C5"/>
      <c r="D5" t="inlineStr" s="11">
        <is>
          <t>Marquer la cuisson des filets — Préchauffer le four sur la position mixte à +160°C. Disposer les filets de dorade sur les 6 bacs GN 1/1 H 65 de cuisson. Mouiller avec 2 L de jus de bouillabaisse par bac (soupe de poisson). Disposer la sonde de cuisson au cœur d'une portion. Étager les bacs de poisson sur l'échelle de cuisson.</t>
        </is>
      </c>
      <c r="E5" t="s" s="11"/>
      <c r="F5"/>
    </row>
    <row r="6">
      <c r="A6" t="s">
        <v>77</v>
      </c>
      <c r="B6">
        <v>5</v>
      </c>
      <c r="C6"/>
      <c r="D6" t="inlineStr" s="11">
        <is>
          <t>Cuire les filets — Enfourner et cuire les filets. Atteindre +63°C à cœur. Vérifier la cuisson. Respecter la procédure de fin de cuisson. Stocker en armoire chaude et maintenir à une température supérieure à +63°C en attente de consommation.</t>
        </is>
      </c>
      <c r="E6" t="s" s="11"/>
      <c r="F6"/>
    </row>
    <row r="7">
      <c r="A7" t="s">
        <v>77</v>
      </c>
      <c r="B7">
        <v>6</v>
      </c>
      <c r="C7"/>
      <c r="D7" t="s" s="11">
        <v>78</v>
      </c>
      <c r="E7" t="s" s="11"/>
      <c r="F7"/>
    </row>
    <row r="8">
      <c r="A8" t="s">
        <v>79</v>
      </c>
      <c r="B8">
        <v>1</v>
      </c>
      <c r="C8"/>
      <c r="D8" t="inlineStr" s="11">
        <is>
          <t>Mise en place du poste de travail - Verifier les D.L.C., peser les denrees, selectionner le materiel. Desinfecter le materiel et le poste de travail suivant les protocoles.</t>
        </is>
      </c>
      <c r="E8" t="s" s="11"/>
      <c r="F8"/>
    </row>
    <row r="9">
      <c r="A9" t="s">
        <v>79</v>
      </c>
      <c r="B9">
        <v>2</v>
      </c>
      <c r="C9"/>
      <c r="D9" t="inlineStr" s="11">
        <is>
          <t>Preparations preliminaires - Eplucher, laver, desinfecter les vegetaux suivant la procedure. Emincer le blanc de poireau, le bulbe de fenouil et le celeri en branche. Reserver. Deconditionner le concentre de tomate. Reserver au froid. Au cutter, reduire en puree l'ail hache. Reserver.</t>
        </is>
      </c>
      <c r="E9" t="s" s="11"/>
      <c r="F9"/>
    </row>
    <row r="10">
      <c r="A10" t="s">
        <v>79</v>
      </c>
      <c r="B10">
        <v>3</v>
      </c>
      <c r="C10"/>
      <c r="D10" t="inlineStr" s="11">
        <is>
          <t>Preparer les croutons - Trancher le pain en rondelles. Disposer sur des grilles de cuisson. Prechauffer le four a +175C. Dans une calotte, melanger au fouet l'huile d'olive et l'ail en puree. Toaster les rondelles de pain au four. Enduire au pinceau les toasts avec l'huile aillee. Reserver sur une grille.</t>
        </is>
      </c>
      <c r="E10" t="s" s="11"/>
      <c r="F10"/>
    </row>
    <row r="11">
      <c r="A11" t="s">
        <v>79</v>
      </c>
      <c r="B11">
        <v>4</v>
      </c>
      <c r="C11"/>
      <c r="D11" t="inlineStr" s="11">
        <is>
          <t>Confectionner le roux - Dans un rondeau, faire fondre le beurre. Ajouter la farine. Melanger au fouet. Cuire a feu doux, sans coloration, jusqu'a ce que le roux blanchisse et devienne mousseux.</t>
        </is>
      </c>
      <c r="E11" t="s" s="11"/>
      <c r="F11"/>
    </row>
    <row r="12">
      <c r="A12" t="s">
        <v>79</v>
      </c>
      <c r="B12">
        <v>5</v>
      </c>
      <c r="C12"/>
      <c r="D12" t="inlineStr" s="11">
        <is>
          <t>Confectionner la soupe de poisson - En sauteuse, faire suer a l'huile d'olive l'oignon et le blanc de poireau eminces. Ajouter le fenouil, le celeri-branche, l'ail et les aromates dehydrates, la tomate concentree et le safran. Mouiller avec 25 litres d'eau chaude. Adjoindre le fumet dehydrate. Cuire a feu doux 15 minutes. Saler et poivrer. Passer ou mixer la soupe. Porter a ebullition. Lier avec le roux. Adjoindre le concentre de crustaces. Mixer. Rectifier l'assaisonnement. Debarrasser dans des bacs GN. Couvrir. Maintenir en bain-marie a +63C.</t>
        </is>
      </c>
      <c r="E12" t="s" s="11"/>
      <c r="F12"/>
    </row>
    <row r="13">
      <c r="A13" t="s">
        <v>79</v>
      </c>
      <c r="B13">
        <v>6</v>
      </c>
      <c r="C13"/>
      <c r="D13" t="s" s="11">
        <v>80</v>
      </c>
      <c r="E13" t="s" s="11"/>
      <c r="F13"/>
    </row>
    <row r="14">
      <c r="A14" t="s">
        <v>79</v>
      </c>
      <c r="B14">
        <v>7</v>
      </c>
      <c r="C14"/>
      <c r="D14" t="s" s="11">
        <v>81</v>
      </c>
      <c r="E14" t="s" s="11"/>
      <c r="F14"/>
    </row>
  </sheetData>
  <autoFilter ref="A1:F1"/>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E25"/>
  <sheetViews>
    <sheetView workbookViewId="0">
      <pane ySplit="1" topLeftCell="A2" activePane="bottomLeft" state="frozen"/>
      <selection activeCell="A2" sqref="A2"/>
    </sheetView>
  </sheetViews>
  <cols>
    <col min="1" max="1" width="8" customWidth="1"/>
    <col min="2" max="2" width="48" customWidth="1"/>
    <col min="3" max="3" width="14" customWidth="1"/>
    <col min="4" max="4" width="22" customWidth="1"/>
    <col min="5" max="5" width="10" customWidth="1"/>
  </cols>
  <sheetData>
    <row r="1">
      <c r="A1" t="s" s="7">
        <v>82</v>
      </c>
      <c r="B1" t="s" s="7">
        <v>83</v>
      </c>
      <c r="C1" t="s" s="7">
        <v>84</v>
      </c>
      <c r="D1" t="s" s="7">
        <v>85</v>
      </c>
      <c r="E1" t="s" s="7">
        <v>10</v>
      </c>
    </row>
    <row r="2">
      <c r="A2">
        <v>0</v>
      </c>
      <c r="B2" t="s">
        <v>77</v>
      </c>
      <c r="C2" t="s">
        <v>86</v>
      </c>
      <c r="D2" s="6">
        <f>'Besoins'!$B$2*100</f>
        <v>100</v>
      </c>
      <c r="E2" t="s">
        <v>3</v>
      </c>
    </row>
    <row r="3">
      <c r="A3">
        <v>1</v>
      </c>
      <c r="B3" t="s">
        <v>87</v>
      </c>
      <c r="C3" t="s">
        <v>88</v>
      </c>
      <c r="D3" s="6">
        <f>'Besoins'!$B$2*14</f>
        <v>14</v>
      </c>
      <c r="E3" t="s">
        <v>15</v>
      </c>
    </row>
    <row r="4">
      <c r="A4">
        <v>1</v>
      </c>
      <c r="B4" t="s">
        <v>89</v>
      </c>
      <c r="C4" t="s">
        <v>88</v>
      </c>
      <c r="D4" s="6">
        <f>'Besoins'!$B$2*4</f>
        <v>4</v>
      </c>
      <c r="E4" t="s">
        <v>3</v>
      </c>
    </row>
    <row r="5">
      <c r="A5">
        <v>1</v>
      </c>
      <c r="B5" t="s">
        <v>90</v>
      </c>
      <c r="C5" t="s">
        <v>88</v>
      </c>
      <c r="D5" s="6">
        <f>'Besoins'!$B$2*0.15</f>
        <v>0.15</v>
      </c>
      <c r="E5" t="s">
        <v>15</v>
      </c>
    </row>
    <row r="6">
      <c r="A6">
        <v>1</v>
      </c>
      <c r="B6" t="s">
        <v>91</v>
      </c>
      <c r="C6" t="s">
        <v>88</v>
      </c>
      <c r="D6" s="6">
        <f>'Besoins'!$B$2*0.25</f>
        <v>0.25</v>
      </c>
      <c r="E6" t="s">
        <v>44</v>
      </c>
    </row>
    <row r="7">
      <c r="A7">
        <v>1</v>
      </c>
      <c r="B7" t="s">
        <v>92</v>
      </c>
      <c r="C7" t="s">
        <v>88</v>
      </c>
      <c r="D7" s="6">
        <f>'Besoins'!$B$2*0.25</f>
        <v>0.25</v>
      </c>
      <c r="E7" t="s">
        <v>15</v>
      </c>
    </row>
    <row r="8">
      <c r="A8">
        <v>1</v>
      </c>
      <c r="B8" t="s">
        <v>93</v>
      </c>
      <c r="C8" t="s">
        <v>86</v>
      </c>
      <c r="D8" s="6">
        <f>'Besoins'!$B$2*100</f>
        <v>100</v>
      </c>
      <c r="E8" t="s">
        <v>3</v>
      </c>
    </row>
    <row r="9">
      <c r="A9">
        <v>2</v>
      </c>
      <c r="B9" t="s">
        <v>94</v>
      </c>
      <c r="C9" t="s">
        <v>88</v>
      </c>
      <c r="D9" s="6">
        <f>'Besoins'!$B$2*3</f>
        <v>3</v>
      </c>
      <c r="E9" t="s">
        <v>15</v>
      </c>
    </row>
    <row r="10">
      <c r="A10">
        <v>2</v>
      </c>
      <c r="B10" t="s">
        <v>95</v>
      </c>
      <c r="C10" t="s">
        <v>88</v>
      </c>
      <c r="D10" s="6">
        <f>'Besoins'!$B$2*2</f>
        <v>2</v>
      </c>
      <c r="E10" t="s">
        <v>15</v>
      </c>
    </row>
    <row r="11">
      <c r="A11">
        <v>2</v>
      </c>
      <c r="B11" t="s">
        <v>96</v>
      </c>
      <c r="C11" t="s">
        <v>88</v>
      </c>
      <c r="D11" s="6">
        <f>'Besoins'!$B$2*0.35</f>
        <v>0.35</v>
      </c>
      <c r="E11" t="s">
        <v>15</v>
      </c>
    </row>
    <row r="12">
      <c r="A12">
        <v>2</v>
      </c>
      <c r="B12" t="s">
        <v>97</v>
      </c>
      <c r="C12" t="s">
        <v>88</v>
      </c>
      <c r="D12" s="6">
        <f>'Besoins'!$B$2*0.75</f>
        <v>0.75</v>
      </c>
      <c r="E12" t="s">
        <v>15</v>
      </c>
    </row>
    <row r="13">
      <c r="A13">
        <v>2</v>
      </c>
      <c r="B13" t="s">
        <v>98</v>
      </c>
      <c r="C13" t="s">
        <v>88</v>
      </c>
      <c r="D13" s="6">
        <f>'Besoins'!$B$2*0.75</f>
        <v>0.75</v>
      </c>
      <c r="E13" t="s">
        <v>15</v>
      </c>
    </row>
    <row r="14">
      <c r="A14">
        <v>2</v>
      </c>
      <c r="B14" t="s">
        <v>99</v>
      </c>
      <c r="C14" t="s">
        <v>88</v>
      </c>
      <c r="D14" s="6">
        <f>'Besoins'!$B$2*25</f>
        <v>25</v>
      </c>
      <c r="E14" t="s">
        <v>44</v>
      </c>
    </row>
    <row r="15">
      <c r="A15">
        <v>2</v>
      </c>
      <c r="B15" t="s">
        <v>100</v>
      </c>
      <c r="C15" t="s">
        <v>88</v>
      </c>
      <c r="D15" s="6">
        <f>'Besoins'!$B$2*0.15</f>
        <v>0.15</v>
      </c>
      <c r="E15" t="s">
        <v>15</v>
      </c>
    </row>
    <row r="16">
      <c r="A16">
        <v>2</v>
      </c>
      <c r="B16" t="s">
        <v>101</v>
      </c>
      <c r="C16" t="s">
        <v>88</v>
      </c>
      <c r="D16" s="6">
        <f>'Besoins'!$B$2*0.88</f>
        <v>0.88</v>
      </c>
      <c r="E16" t="s">
        <v>15</v>
      </c>
    </row>
    <row r="17">
      <c r="A17">
        <v>2</v>
      </c>
      <c r="B17" t="s">
        <v>102</v>
      </c>
      <c r="C17" t="s">
        <v>103</v>
      </c>
      <c r="D17" s="6">
        <f>'Besoins'!$B$2*0.5</f>
        <v>0.5</v>
      </c>
      <c r="E17" t="s">
        <v>44</v>
      </c>
    </row>
    <row r="18">
      <c r="A18">
        <v>2</v>
      </c>
      <c r="B18" t="s">
        <v>104</v>
      </c>
      <c r="C18" t="s">
        <v>88</v>
      </c>
      <c r="D18" s="6">
        <f>'Besoins'!$B$2*0.01</f>
        <v>0.01</v>
      </c>
      <c r="E18" t="s">
        <v>15</v>
      </c>
    </row>
    <row r="19">
      <c r="A19">
        <v>2</v>
      </c>
      <c r="B19" t="s">
        <v>105</v>
      </c>
      <c r="C19" t="s">
        <v>88</v>
      </c>
      <c r="D19" s="6">
        <f>'Besoins'!$B$2*0.005</f>
        <v>0.005</v>
      </c>
      <c r="E19" t="s">
        <v>15</v>
      </c>
    </row>
    <row r="20">
      <c r="A20">
        <v>2</v>
      </c>
      <c r="B20" t="s">
        <v>106</v>
      </c>
      <c r="C20" t="s">
        <v>88</v>
      </c>
      <c r="D20" s="6">
        <f>'Besoins'!$B$2*0.015</f>
        <v>0.015</v>
      </c>
      <c r="E20" t="s">
        <v>15</v>
      </c>
    </row>
    <row r="21">
      <c r="A21">
        <v>2</v>
      </c>
      <c r="B21" t="s">
        <v>107</v>
      </c>
      <c r="C21" t="s">
        <v>88</v>
      </c>
      <c r="D21" s="6">
        <f>'Besoins'!$B$2*0.015</f>
        <v>0.015</v>
      </c>
      <c r="E21" t="s">
        <v>15</v>
      </c>
    </row>
    <row r="22">
      <c r="A22">
        <v>2</v>
      </c>
      <c r="B22" t="s">
        <v>108</v>
      </c>
      <c r="C22" t="s">
        <v>88</v>
      </c>
      <c r="D22" s="6">
        <f>'Besoins'!$B$2*0.073</f>
        <v>0.073</v>
      </c>
      <c r="E22" t="s">
        <v>15</v>
      </c>
    </row>
    <row r="23">
      <c r="A23">
        <v>2</v>
      </c>
      <c r="B23" t="s">
        <v>109</v>
      </c>
      <c r="C23" t="s">
        <v>88</v>
      </c>
      <c r="D23" s="6">
        <f>'Besoins'!$B$2*0.007</f>
        <v>0.007</v>
      </c>
      <c r="E23" t="s">
        <v>15</v>
      </c>
    </row>
    <row r="24">
      <c r="A24">
        <v>2</v>
      </c>
      <c r="B24" t="s">
        <v>110</v>
      </c>
      <c r="C24" t="s">
        <v>88</v>
      </c>
      <c r="D24" s="6">
        <f>'Besoins'!$B$2*0.8</f>
        <v>0.8</v>
      </c>
      <c r="E24" t="s">
        <v>15</v>
      </c>
    </row>
    <row r="25">
      <c r="A25">
        <v>2</v>
      </c>
      <c r="B25" t="s">
        <v>111</v>
      </c>
      <c r="C25" t="s">
        <v>88</v>
      </c>
      <c r="D25" s="6">
        <f>'Besoins'!$B$2*0.8</f>
        <v>0.8</v>
      </c>
      <c r="E25" t="s">
        <v>15</v>
      </c>
    </row>
  </sheetData>
  <autoFilter ref="A1:E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D49"/>
  <cols>
    <col min="1" max="1" width="22" customWidth="1"/>
    <col min="2" max="2" width="52" customWidth="1"/>
    <col min="3" max="3" width="14" customWidth="1"/>
    <col min="4" max="4" width="10" customWidth="1"/>
  </cols>
  <sheetData>
    <row r="1" customHeight="1" ht="24">
      <c r="A1" t="s" s="2">
        <v>112</v>
      </c>
      <c r="B1"/>
      <c r="C1"/>
      <c r="D1"/>
    </row>
    <row r="2">
      <c r="A2" t="str" s="12">
        <f>"GRO_CDC_061 · GRO.POISSONS · référence : "&amp;Besoins!B3&amp;" "&amp;Besoins!C3&amp;" · multiplicateur réglable sur la feuille ""Besoins"""</f>
        <v>GRO_CDC_061 · GRO.POISSONS · référence : 100 pc · multiplicateur réglable sur la feuille </v>
      </c>
      <c r="B2"/>
      <c r="C2"/>
      <c r="D2"/>
    </row>
    <row r="3">
      <c r="A3"/>
      <c r="B3"/>
      <c r="C3"/>
      <c r="D3"/>
    </row>
    <row r="4">
      <c r="A4" t="s" s="13">
        <v>113</v>
      </c>
      <c r="B4"/>
      <c r="C4"/>
      <c r="D4"/>
    </row>
    <row r="5">
      <c r="A5" t="s" s="14">
        <v>114</v>
      </c>
      <c r="B5" t="str" s="11">
        <f>Procedure!D2</f>
        <v>Mise en place du poste de travail — Vérifier les D.L.C., peser les denrées, sélectionner le matériel. Désinfecter le matériel et le poste de travail suivant les protocoles. Mettre en fonction l'armoire de maintien en température chaude.</v>
      </c>
      <c r="C5"/>
      <c r="D5"/>
    </row>
    <row r="6">
      <c r="A6" t="s" s="14">
        <v>115</v>
      </c>
      <c r="B6" t="str" s="11">
        <f>Procedure!D3</f>
        <v>Préparations préliminaires — Prévoir la veille la décongélation des filets de dorade. Déconditionner, laver et égoutter les filets de dorade en respectant la procédure. Habiller et portionner les filets de dorade. Réserver au froid. Confectionner la soupe de poisson (voir la recette). Trancher les baguettes de pain en rondelles de 5 mm d'épaisseur. Préchauffer le four sur la position chaleur sèche à +175°C. Dans une petite calotte, mélanger l'huile d'olive et l'ail réduit en purée. Dans une calotte, faire fondre les 250 g de beurre. Au pinceau, beurrer le fond de 6 bacs GN 1/1 H 65.</v>
      </c>
      <c r="C6"/>
      <c r="D6"/>
    </row>
    <row r="7">
      <c r="A7"/>
      <c r="B7" t="str">
        <f>Besoins!B25</f>
        <v>Filets de dorade sébaste</v>
      </c>
      <c r="C7" s="6">
        <f>Besoins!E25</f>
        <v>14</v>
      </c>
      <c r="D7" t="str">
        <f>Besoins!F25</f>
        <v>kg</v>
      </c>
    </row>
    <row r="8">
      <c r="A8"/>
      <c r="B8" t="str">
        <f>Besoins!B23</f>
        <v>Baguette précuissonée à terminer</v>
      </c>
      <c r="C8" s="6">
        <f>Besoins!E23</f>
        <v>4</v>
      </c>
      <c r="D8" t="str">
        <f>Besoins!F23</f>
        <v>pc</v>
      </c>
    </row>
    <row r="9">
      <c r="A9"/>
      <c r="B9" t="s">
        <v>116</v>
      </c>
      <c r="C9" s="6">
        <f>'Besoins'!$B$2*0.15</f>
        <v>0.15</v>
      </c>
      <c r="D9" t="s">
        <v>15</v>
      </c>
    </row>
    <row r="10">
      <c r="A10"/>
      <c r="B10" t="str">
        <f>Besoins!B17</f>
        <v>Huile d'olive vierge extra</v>
      </c>
      <c r="C10" s="6">
        <f>Besoins!E17</f>
        <v>0.25</v>
      </c>
      <c r="D10" t="str">
        <f>Besoins!F17</f>
        <v>lt</v>
      </c>
    </row>
    <row r="11">
      <c r="A11"/>
      <c r="B11" t="s">
        <v>117</v>
      </c>
      <c r="C11" s="6">
        <f>'Besoins'!$B$2*0.25</f>
        <v>0.25</v>
      </c>
      <c r="D11" t="s">
        <v>15</v>
      </c>
    </row>
    <row r="12">
      <c r="A12"/>
      <c r="B12" t="s">
        <v>118</v>
      </c>
      <c r="C12" s="6">
        <f>'Besoins'!$B$2*100</f>
        <v>100</v>
      </c>
      <c r="D12" t="s">
        <v>3</v>
      </c>
    </row>
    <row r="13">
      <c r="A13" t="s" s="14">
        <v>119</v>
      </c>
      <c r="B13" t="str" s="11">
        <f>Procedure!D4</f>
        <v>Griller les rondelles de pain — Disposer les rondelles de pain sur les plaques GN 1/1. Faire dorer le pain. À la sortie du four, au pinceau, enduire les rondelles de pain doré avec le mélange huile/ail.</v>
      </c>
      <c r="C13"/>
      <c r="D13"/>
    </row>
    <row r="14">
      <c r="A14"/>
      <c r="B14" t="str">
        <f>Besoins!B23</f>
        <v>Baguette précuissonée à terminer</v>
      </c>
      <c r="C14" s="6">
        <f>Besoins!E23</f>
        <v>4</v>
      </c>
      <c r="D14" t="str">
        <f>Besoins!F23</f>
        <v>pc</v>
      </c>
    </row>
    <row r="15">
      <c r="A15"/>
      <c r="B15" t="s">
        <v>116</v>
      </c>
      <c r="C15" s="6">
        <f>'Besoins'!$B$2*0.15</f>
        <v>0.15</v>
      </c>
      <c r="D15" t="s">
        <v>15</v>
      </c>
    </row>
    <row r="16">
      <c r="A16"/>
      <c r="B16" t="str">
        <f>Besoins!B17</f>
        <v>Huile d'olive vierge extra</v>
      </c>
      <c r="C16" s="6">
        <f>Besoins!E17</f>
        <v>0.25</v>
      </c>
      <c r="D16" t="str">
        <f>Besoins!F17</f>
        <v>lt</v>
      </c>
    </row>
    <row r="17">
      <c r="A17" t="s" s="14">
        <v>120</v>
      </c>
      <c r="B17" t="str" s="11">
        <f>Procedure!D5</f>
        <v>Marquer la cuisson des filets — Préchauffer le four sur la position mixte à +160°C. Disposer les filets de dorade sur les 6 bacs GN 1/1 H 65 de cuisson. Mouiller avec 2 L de jus de bouillabaisse par bac (soupe de poisson). Disposer la sonde de cuisson au cœur d'une portion. Étager les bacs de poisson sur l'échelle de cuisson.</v>
      </c>
      <c r="C17"/>
      <c r="D17"/>
    </row>
    <row r="18">
      <c r="A18" t="s" s="14">
        <v>121</v>
      </c>
      <c r="B18" t="str" s="11">
        <f>Procedure!D6</f>
        <v>Cuire les filets — Enfourner et cuire les filets. Atteindre +63°C à cœur. Vérifier la cuisson. Respecter la procédure de fin de cuisson. Stocker en armoire chaude et maintenir à une température supérieure à +63°C en attente de consommation.</v>
      </c>
      <c r="C18"/>
      <c r="D18"/>
    </row>
    <row r="19">
      <c r="A19" t="s" s="14">
        <v>122</v>
      </c>
      <c r="B19" t="str" s="11">
        <f>Procedure!D7</f>
        <v>Service — Servir les filets arrosés de jus de bouillabaisse et accompagnés de rondelles de pain toastées.</v>
      </c>
      <c r="C19"/>
      <c r="D19"/>
    </row>
    <row r="20">
      <c r="A20"/>
      <c r="B20"/>
      <c r="C20"/>
      <c r="D20"/>
    </row>
    <row r="21">
      <c r="A21" t="s" s="13">
        <v>123</v>
      </c>
      <c r="B21"/>
      <c r="C21"/>
      <c r="D21"/>
    </row>
    <row r="22">
      <c r="A22" t="s" s="14">
        <v>114</v>
      </c>
      <c r="B22" t="str" s="11">
        <f>Procedure!D8</f>
        <v>Mise en place du poste de travail - Verifier les D.L.C., peser les denrees, selectionner le materiel. Desinfecter le materiel et le poste de travail suivant les protocoles.</v>
      </c>
      <c r="C22"/>
      <c r="D22"/>
    </row>
    <row r="23">
      <c r="A23" t="s" s="14">
        <v>115</v>
      </c>
      <c r="B23" t="str" s="11">
        <f>Procedure!D9</f>
        <v>Preparations preliminaires - Eplucher, laver, desinfecter les vegetaux suivant la procedure. Emincer le blanc de poireau, le bulbe de fenouil et le celeri en branche. Reserver. Deconditionner le concentre de tomate. Reserver au froid. Au cutter, reduire en puree l'ail hache. Reserver.</v>
      </c>
      <c r="C23"/>
      <c r="D23"/>
    </row>
    <row r="24">
      <c r="A24"/>
      <c r="B24" t="str">
        <f>Besoins!B7</f>
        <v>Concentré de tomate double</v>
      </c>
      <c r="C24" s="6">
        <f>Besoins!E7</f>
        <v>0.88</v>
      </c>
      <c r="D24" t="str">
        <f>Besoins!F7</f>
        <v>kg</v>
      </c>
    </row>
    <row r="25">
      <c r="A25"/>
      <c r="B25" t="str">
        <f>Besoins!B19</f>
        <v>CÉLERI-BRANCHE vert France cat.I</v>
      </c>
      <c r="C25" s="6">
        <f>Besoins!E19</f>
        <v>0.75</v>
      </c>
      <c r="D25" t="str">
        <f>Besoins!F19</f>
        <v>kg</v>
      </c>
    </row>
    <row r="26">
      <c r="A26"/>
      <c r="B26" t="s">
        <v>116</v>
      </c>
      <c r="C26" s="6">
        <f>'Besoins'!$B$2*0.35</f>
        <v>0.35</v>
      </c>
      <c r="D26" t="s">
        <v>15</v>
      </c>
    </row>
    <row r="27">
      <c r="A27" t="s" s="14">
        <v>119</v>
      </c>
      <c r="B27" t="str" s="11">
        <f>Procedure!D10</f>
        <v>Preparer les croutons - Trancher le pain en rondelles. Disposer sur des grilles de cuisson. Prechauffer le four a +175C. Dans une calotte, melanger au fouet l'huile d'olive et l'ail en puree. Toaster les rondelles de pain au four. Enduire au pinceau les toasts avec l'huile aillee. Reserver sur une grille.</v>
      </c>
      <c r="C27"/>
      <c r="D27"/>
    </row>
    <row r="28">
      <c r="A28"/>
      <c r="B28" t="s">
        <v>124</v>
      </c>
      <c r="C28" s="6">
        <f>'Besoins'!$B$2*0.5</f>
        <v>0.5</v>
      </c>
      <c r="D28" t="s">
        <v>44</v>
      </c>
    </row>
    <row r="29">
      <c r="A29" t="s" s="14">
        <v>120</v>
      </c>
      <c r="B29" t="str" s="11">
        <f>Procedure!D11</f>
        <v>Confectionner le roux - Dans un rondeau, faire fondre le beurre. Ajouter la farine. Melanger au fouet. Cuire a feu doux, sans coloration, jusqu'a ce que le roux blanchisse et devienne mousseux.</v>
      </c>
      <c r="C29"/>
      <c r="D29"/>
    </row>
    <row r="30">
      <c r="A30"/>
      <c r="B30" t="s">
        <v>117</v>
      </c>
      <c r="C30" s="6">
        <f>'Besoins'!$B$2*0.8</f>
        <v>0.8</v>
      </c>
      <c r="D30" t="s">
        <v>15</v>
      </c>
    </row>
    <row r="31">
      <c r="A31"/>
      <c r="B31" t="str">
        <f>Besoins!B15</f>
        <v>Farine de blé T55</v>
      </c>
      <c r="C31" s="6">
        <f>Besoins!E15</f>
        <v>0.8</v>
      </c>
      <c r="D31" t="str">
        <f>Besoins!F15</f>
        <v>kg</v>
      </c>
    </row>
    <row r="32">
      <c r="A32" t="s" s="14">
        <v>121</v>
      </c>
      <c r="B32" t="str" s="11">
        <f>Procedure!D12</f>
        <v>Confectionner la soupe de poisson - En sauteuse, faire suer a l'huile d'olive l'oignon et le blanc de poireau eminces. Ajouter le fenouil, le celeri-branche, l'ail et les aromates dehydrates, la tomate concentree et le safran. Mouiller avec 25 litres d'eau chaude. Adjoindre le fumet dehydrate. Cuire a feu doux 15 minutes. Saler et poivrer. Passer ou mixer la soupe. Porter a ebullition. Lier avec le roux. Adjoindre le concentre de crustaces. Mixer. Rectifier l'assaisonnement. Debarrasser dans des bacs GN. Couvrir. Maintenir en bain-marie a +63C.</v>
      </c>
      <c r="C32"/>
      <c r="D32"/>
    </row>
    <row r="33">
      <c r="A33"/>
      <c r="B33" t="str">
        <f>Besoins!B26</f>
        <v>Oignons émincés surgelés</v>
      </c>
      <c r="C33" s="6">
        <f>Besoins!E26</f>
        <v>3</v>
      </c>
      <c r="D33" t="str">
        <f>Besoins!F26</f>
        <v>kg</v>
      </c>
    </row>
    <row r="34">
      <c r="A34"/>
      <c r="B34" t="str">
        <f>Besoins!B21</f>
        <v>POIREAU France cat.I</v>
      </c>
      <c r="C34" s="6">
        <f>Besoins!E21</f>
        <v>2</v>
      </c>
      <c r="D34" t="str">
        <f>Besoins!F21</f>
        <v>kg</v>
      </c>
    </row>
    <row r="35">
      <c r="A35"/>
      <c r="B35" t="s">
        <v>116</v>
      </c>
      <c r="C35" s="6">
        <f>'Besoins'!$B$2*0.35</f>
        <v>0.35</v>
      </c>
      <c r="D35" t="s">
        <v>15</v>
      </c>
    </row>
    <row r="36">
      <c r="A36"/>
      <c r="B36" t="str">
        <f>Besoins!B20</f>
        <v>FENOUIL France</v>
      </c>
      <c r="C36" s="6">
        <f>Besoins!E20</f>
        <v>0.75</v>
      </c>
      <c r="D36" t="str">
        <f>Besoins!F20</f>
        <v>kg</v>
      </c>
    </row>
    <row r="37">
      <c r="A37"/>
      <c r="B37" t="str">
        <f>Besoins!B19</f>
        <v>CÉLERI-BRANCHE vert France cat.I</v>
      </c>
      <c r="C37" s="6">
        <f>Besoins!E19</f>
        <v>0.75</v>
      </c>
      <c r="D37" t="str">
        <f>Besoins!F19</f>
        <v>kg</v>
      </c>
    </row>
    <row r="38">
      <c r="A38"/>
      <c r="B38" t="str">
        <f>Besoins!B16</f>
        <v>Fumet de poisson déshydraté</v>
      </c>
      <c r="C38" s="6">
        <f>Besoins!E16</f>
        <v>25</v>
      </c>
      <c r="D38" t="str">
        <f>Besoins!F16</f>
        <v>lt</v>
      </c>
    </row>
    <row r="39">
      <c r="A39"/>
      <c r="B39" t="str">
        <f>Besoins!B13</f>
        <v>Concentré de crustacés</v>
      </c>
      <c r="C39" s="6">
        <f>Besoins!E13</f>
        <v>0.15</v>
      </c>
      <c r="D39" t="str">
        <f>Besoins!F13</f>
        <v>kg</v>
      </c>
    </row>
    <row r="40">
      <c r="A40"/>
      <c r="B40" t="str">
        <f>Besoins!B11</f>
        <v>Sarriette séchée</v>
      </c>
      <c r="C40" s="6">
        <f>Besoins!E11</f>
        <v>0.01</v>
      </c>
      <c r="D40" t="str">
        <f>Besoins!F11</f>
        <v>kg</v>
      </c>
    </row>
    <row r="41">
      <c r="A41"/>
      <c r="B41" t="str">
        <f>Besoins!B10</f>
        <v>Laurier sauce feuilles</v>
      </c>
      <c r="C41" s="6">
        <f>Besoins!E10</f>
        <v>0.005</v>
      </c>
      <c r="D41" t="str">
        <f>Besoins!F10</f>
        <v>kg</v>
      </c>
    </row>
    <row r="42">
      <c r="A42"/>
      <c r="B42" t="str">
        <f>Besoins!B12</f>
        <v>Thym séché</v>
      </c>
      <c r="C42" s="6">
        <f>Besoins!E12</f>
        <v>0.015</v>
      </c>
      <c r="D42" t="str">
        <f>Besoins!F12</f>
        <v>kg</v>
      </c>
    </row>
    <row r="43">
      <c r="A43"/>
      <c r="B43" t="str">
        <f>Besoins!B9</f>
        <v>Safran filaments (Iran)</v>
      </c>
      <c r="C43" s="6">
        <f>Besoins!E9</f>
        <v>0.015</v>
      </c>
      <c r="D43" t="str">
        <f>Besoins!F9</f>
        <v>kg</v>
      </c>
    </row>
    <row r="44">
      <c r="A44"/>
      <c r="B44" t="str">
        <f>Besoins!B22</f>
        <v>Sel fin de cuisine</v>
      </c>
      <c r="C44" s="6">
        <f>Besoins!E22</f>
        <v>0.073</v>
      </c>
      <c r="D44" t="str">
        <f>Besoins!F22</f>
        <v>kg</v>
      </c>
    </row>
    <row r="45">
      <c r="A45"/>
      <c r="B45" t="str">
        <f>Besoins!B8</f>
        <v>Poivre noir moulu</v>
      </c>
      <c r="C45" s="6">
        <f>Besoins!E8</f>
        <v>0.007</v>
      </c>
      <c r="D45" t="str">
        <f>Besoins!F8</f>
        <v>kg</v>
      </c>
    </row>
    <row r="46">
      <c r="A46" t="s" s="14">
        <v>122</v>
      </c>
      <c r="B46" t="str" s="11">
        <f>Procedure!D13</f>
        <v>Dresser - Servir a l'assiette avec des croutons ailles. Proposer de l'aioli.</v>
      </c>
      <c r="C46"/>
      <c r="D46"/>
    </row>
    <row r="47">
      <c r="A47" t="s" s="14">
        <v>125</v>
      </c>
      <c r="B47" t="str" s="11">
        <f>Procedure!D14</f>
        <v>Suggestions - On peut remplacer le bulbe de fenouil par de l'anis etoile. Recette composee des memes elements que le fond de cuisson de la bouillabaisse.</v>
      </c>
      <c r="C47"/>
      <c r="D47"/>
    </row>
    <row r="48">
      <c r="A48"/>
      <c r="B48"/>
      <c r="C48"/>
      <c r="D48"/>
    </row>
    <row r="49">
      <c r="A49" t="s" s="15">
        <v>126</v>
      </c>
      <c r="B49"/>
      <c r="C49"/>
      <c r="D49"/>
    </row>
  </sheetData>
  <sheetProtection sheet="1" formatRows="0" formatColumns="0"/>
  <mergeCells count="18">
    <mergeCell ref="A1:D1"/>
    <mergeCell ref="A2:D2"/>
    <mergeCell ref="A4:D4"/>
    <mergeCell ref="B5:D5"/>
    <mergeCell ref="B6:D6"/>
    <mergeCell ref="B13:D13"/>
    <mergeCell ref="B17:D17"/>
    <mergeCell ref="B18:D18"/>
    <mergeCell ref="B19:D19"/>
    <mergeCell ref="A21:D21"/>
    <mergeCell ref="B22:D22"/>
    <mergeCell ref="B23:D23"/>
    <mergeCell ref="B27:D27"/>
    <mergeCell ref="B29:D29"/>
    <mergeCell ref="B32:D32"/>
    <mergeCell ref="B46:D46"/>
    <mergeCell ref="B47:D47"/>
    <mergeCell ref="A49:D49"/>
  </mergeCells>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2026-09-15T23:03:30Z</dcterms:created>
  <dc:title>FILETS DE DORADE AU JUS DE BOUI</dc:title>
  <dc:subject/>
  <dc:creator>CUIS.web</dc:creator>
  <cp:lastModifiedBy/>
  <cp:keywords/>
  <dc:description>Export automatique — moteur récursif d'origine : Bernard Vandendaele</dc:description>
  <cp:category/>
  <dc:language>en-US</dc:language>
  <dcterms:modified xsi:type="dcterms:W3CDTF">2026-09-15T23:03:30Z</dcterms:modified>
  <cp:revision>1</cp:revision>
</cp:coreProperties>
</file>