
<file path=[Content_Types].xml><?xml version="1.0" encoding="utf-8"?>
<Types xmlns="http://schemas.openxmlformats.org/package/2006/content-types">
  <Default Extension="vml" ContentType="application/vnd.openxmlformats-officedocument.vmlDrawing"/>
  <Default Extension="xml" ContentType="application/xml"/>
  <Default Extension="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
<Relationship Id="rId1" Type="http://schemas.openxmlformats.org/officeDocument/2006/relationships/officeDocument" Target="xl/workbook.xml"/>
<Relationship Id="rId2" Type="http://schemas.openxmlformats.org/package/2006/relationships/metadata/core-properties" Target="docProps/core.xml"/>
<Relationship Id="rId3" Type="http://schemas.openxmlformats.org/officeDocument/2006/relationships/extended-properties" Target="docProps/app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Shuchkin\SimpleXLSXGen"/>
  <sheets>
    <sheet name="Besoins" sheetId="1" r:id="rId1"/>
    <sheet name="Procedure" sheetId="2" r:id="rId2"/>
    <sheet name="Arborescence FT" sheetId="3" r:id="rId3"/>
    <sheet name="Carte imprimable" sheetId="4" r:id="rId4"/>
  </sheets>
</workbook>
</file>

<file path=xl/sharedStrings.xml><?xml version="1.0" encoding="utf-8"?>
<sst xmlns="http://schemas.openxmlformats.org/spreadsheetml/2006/main" count="120" uniqueCount="120">
  <si>
    <t>Besoins matière</t>
  </si>
  <si>
    <t>Multiplicateur souhaité</t>
  </si>
  <si>
    <t>Quantité de référence</t>
  </si>
  <si>
    <t>kg</t>
  </si>
  <si>
    <t>Quantité obtenue</t>
  </si>
  <si>
    <t>Code</t>
  </si>
  <si>
    <t>Matière première</t>
  </si>
  <si>
    <t>Classe</t>
  </si>
  <si>
    <t>Base (×1, modifiable)</t>
  </si>
  <si>
    <t>Quantité</t>
  </si>
  <si>
    <t>Unité</t>
  </si>
  <si>
    <t>Coût</t>
  </si>
  <si>
    <t>EAU</t>
  </si>
  <si>
    <t>Eau (robinet - moy. France 2026)</t>
  </si>
  <si>
    <t>Matières premières</t>
  </si>
  <si>
    <t>lt</t>
  </si>
  <si>
    <t>SAUCE-PESTO-RGE</t>
  </si>
  <si>
    <t>Pesto rosso (tomates séchées)</t>
  </si>
  <si>
    <t>Sauces et ketchup</t>
  </si>
  <si>
    <t>00001709</t>
  </si>
  <si>
    <t>olives noires dénoyautées 30/33</t>
  </si>
  <si>
    <t>Épicerie salée</t>
  </si>
  <si>
    <t>pc</t>
  </si>
  <si>
    <t>FAR-SEIGLE</t>
  </si>
  <si>
    <t>Farine de seigle T130</t>
  </si>
  <si>
    <t>Farines alternatives &amp; spéciales</t>
  </si>
  <si>
    <t>FAR-TRAD</t>
  </si>
  <si>
    <t>Farine de tradition française T65</t>
  </si>
  <si>
    <t>Farines de blé</t>
  </si>
  <si>
    <t>HUI-OLIVE-VE</t>
  </si>
  <si>
    <t>Huile d'olive vierge extra</t>
  </si>
  <si>
    <t>Huiles végétales</t>
  </si>
  <si>
    <t>FROM-MOZZA-RAPE</t>
  </si>
  <si>
    <t>Mozzarella râpée pizza</t>
  </si>
  <si>
    <t>Fromages de base cuisine</t>
  </si>
  <si>
    <t>00002231</t>
  </si>
  <si>
    <t>oignon rouge cubes</t>
  </si>
  <si>
    <t>Légumes 4ème gamme (prêts emploi)</t>
  </si>
  <si>
    <t>LEV-FRAICHE</t>
  </si>
  <si>
    <t>Levure fraîche de boulanger</t>
  </si>
  <si>
    <t>Levures et agents levants</t>
  </si>
  <si>
    <t>SEL-FIN</t>
  </si>
  <si>
    <t>Sel fin de cuisine</t>
  </si>
  <si>
    <t>Sels et condiments de base</t>
  </si>
  <si>
    <t>MIEL-FLORES</t>
  </si>
  <si>
    <t>Miel toutes fleurs vrac</t>
  </si>
  <si>
    <t>Sucres et édulcorants</t>
  </si>
  <si>
    <t>Total</t>
  </si>
  <si>
    <t>Recette</t>
  </si>
  <si>
    <t>#</t>
  </si>
  <si>
    <t>Verbe</t>
  </si>
  <si>
    <t>Étape</t>
  </si>
  <si>
    <t>Précision technique</t>
  </si>
  <si>
    <t>Durée</t>
  </si>
  <si>
    <t>Focaccia (Ferrandi)</t>
  </si>
  <si>
    <t>Frasez la farine et l'eau 5 min, autolysez.</t>
  </si>
  <si>
    <t>30 min (prepa)</t>
  </si>
  <si>
    <t>Ajoutez levain, sel, levure, pétrissez rapide. Bassinage d'huile progressif.</t>
  </si>
  <si>
    <t>≤23-24°C</t>
  </si>
  <si>
    <t>8 min (prepa)</t>
  </si>
  <si>
    <t>Filet d'huile dans le saladier, pointez avec deux rabats successifs puis pointage final.</t>
  </si>
  <si>
    <t>120 min (repos)</t>
  </si>
  <si>
    <t>Dans des cercles chemisés huilés, boulez légèrement les pâtons, détendez, étalez du bout des doigts. Apprêt à température ambiante.</t>
  </si>
  <si>
    <t>60 min (repos)</t>
  </si>
  <si>
    <t>Huile d'olive généreuse, trous profonds au doigt, garnissez de pesto, oignon, fromage, olives.</t>
  </si>
  <si>
    <t>Enfournez avec buée.</t>
  </si>
  <si>
    <t>270°C</t>
  </si>
  <si>
    <t>14 min (cuisson)</t>
  </si>
  <si>
    <t>Levain liquide (rafraîchi, Ferrandi)</t>
  </si>
  <si>
    <t>Verser l'eau (120g) à 45°C dans le bocal du levain, délayer légèrement à la maryse.</t>
  </si>
  <si>
    <t>Eau à 45°C</t>
  </si>
  <si>
    <t>5 min (prepa)</t>
  </si>
  <si>
    <t>Verser le levain tout point (60g) dans un saladier, fouetter jusqu'à petites bulles.</t>
  </si>
  <si>
    <t>Ajouter la farine de tradition T65 (120g), mélanger au fouet.</t>
  </si>
  <si>
    <t>Verser dans un bocal propre, réserver au chaud jusqu'à tripler de volume, grosses bulles, début de crevasses.</t>
  </si>
  <si>
    <t>Idéalement 35°C — odeur/goût légers, lactiques, comme un yaourt</t>
  </si>
  <si>
    <t>300 min (repos)</t>
  </si>
  <si>
    <t>Levain chef (Ferrandi)</t>
  </si>
  <si>
    <t>Dans un saladier, verser le miel (5g) et l'eau (100g) à 45°C, mélanger pour dissoudre.</t>
  </si>
  <si>
    <t>Incorporer la farine de seigle (85g) au fouet.</t>
  </si>
  <si>
    <t>Mettre dans un bocal propre, réserver au chaud jusqu'à odeur marquée et grosses bulles, texture façon mousse au chocolat.</t>
  </si>
  <si>
    <t>Idéalement 35°C</t>
  </si>
  <si>
    <t>2160 min (repos)</t>
  </si>
  <si>
    <t>Niveau</t>
  </si>
  <si>
    <t>Composant</t>
  </si>
  <si>
    <t>Type</t>
  </si>
  <si>
    <t>Quantité (× multiplicateur, voir feuille Besoins)</t>
  </si>
  <si>
    <t>recette</t>
  </si>
  <si>
    <t xml:space="preserve">    ↳ Farine de tradition française T65</t>
  </si>
  <si>
    <t>matiere</t>
  </si>
  <si>
    <t xml:space="preserve">    ↳ Eau (robinet - moy. France 2026)</t>
  </si>
  <si>
    <t xml:space="preserve">    ↳ Levain liquide (rafraîchi, Ferrandi)</t>
  </si>
  <si>
    <t xml:space="preserve">        ↳ Levain chef (Ferrandi)</t>
  </si>
  <si>
    <t xml:space="preserve">            ↳ Miel toutes fleurs vrac</t>
  </si>
  <si>
    <t xml:space="preserve">            ↳ Eau (robinet - moy. France 2026)</t>
  </si>
  <si>
    <t xml:space="preserve">            ↳ Farine de seigle T130</t>
  </si>
  <si>
    <t xml:space="preserve">        ↳ Eau (robinet - moy. France 2026)</t>
  </si>
  <si>
    <t xml:space="preserve">        ↳ Farine de tradition française T65</t>
  </si>
  <si>
    <t xml:space="preserve">    ↳ Sel fin de cuisine</t>
  </si>
  <si>
    <t xml:space="preserve">    ↳ Levure fraîche de boulanger</t>
  </si>
  <si>
    <t xml:space="preserve">    ↳ Huile d'olive vierge extra</t>
  </si>
  <si>
    <t xml:space="preserve">    ↳ Pesto rosso (tomates séchées)</t>
  </si>
  <si>
    <t xml:space="preserve">    ↳ oignon rouge cubes</t>
  </si>
  <si>
    <t xml:space="preserve">    ↳ Mozzarella râpée pizza</t>
  </si>
  <si>
    <t xml:space="preserve">    ↳ olives noires dénoyautées 30/33</t>
  </si>
  <si>
    <t>Fiche technique — Focaccia (Ferrandi)</t>
  </si>
  <si>
    <t>Focaccia (Ferrandi)  FER-FOCACCIA</t>
  </si>
  <si>
    <t>1.</t>
  </si>
  <si>
    <t xml:space="preserve">    Farine de tradition française T65</t>
  </si>
  <si>
    <t xml:space="preserve">    Eau (robinet - moy. France 2026)</t>
  </si>
  <si>
    <t>2.</t>
  </si>
  <si>
    <t xml:space="preserve">    Levain liquide (rafraîchi, Ferrandi)</t>
  </si>
  <si>
    <t>3.</t>
  </si>
  <si>
    <t>4.</t>
  </si>
  <si>
    <t>5.</t>
  </si>
  <si>
    <t>6.</t>
  </si>
  <si>
    <t>↳ Levain liquide (rafraîchi, Ferrandi)  FER-LEVLIQ</t>
  </si>
  <si>
    <t xml:space="preserve">    Levain chef (Ferrandi)</t>
  </si>
  <si>
    <t>↳ Levain chef (Ferrandi)  FER-LEVCHEF</t>
  </si>
  <si>
    <t>CUIS.web — Portage du CUIS Clipper de 1992 par Palika &amp; Bernard Vandendaele (créateur du moteur récursif d'origine)</t>
  </si>
</sst>
</file>

<file path=xl/styles.xml><?xml version="1.0" encoding="utf-8"?>
<styleSheet xmlns="http://schemas.openxmlformats.org/spreadsheetml/2006/main">
  <numFmts count="7">
    <numFmt numFmtId="164" formatCode="#,##0.00\ &quot;₽&quot;"/>
    <numFmt numFmtId="165" formatCode="[$$-1]#,##0.00"/>
    <numFmt numFmtId="166" formatCode="#,##0.00\ [$€-1]"/>
    <numFmt numFmtId="200" formatCode="0.00"/>
    <numFmt numFmtId="201" formatCode="#,##0.000"/>
    <numFmt numFmtId="202" formatCode="#,##0.0000&quot; €&quot;"/>
    <numFmt numFmtId="203" formatCode="#,##0.00&quot; €&quot;"/>
  </numFmts>
  <fonts count="9">
    <font>
      <name val="Calibri"/>
      <family val="2"/>
      <sz val="10"/>
    </font>
    <font>
      <name val="Calibri"/>
      <family val="2"/>
      <sz val="16"/>
      <b/>
      <color rgb="FF1F4E3B"/>
    </font>
    <font>
      <name val="Calibri"/>
      <family val="2"/>
      <sz val="10"/>
      <b/>
    </font>
    <font>
      <name val="Calibri"/>
      <family val="2"/>
      <sz val="10"/>
      <b/>
      <color rgb="FFFFFFFF"/>
    </font>
    <font>
      <name val="Calibri"/>
      <family val="2"/>
      <sz val="10"/>
      <color rgb="FF666666"/>
    </font>
    <font>
      <name val="Calibri"/>
      <family val="2"/>
      <sz val="10"/>
      <b/>
      <color rgb="FF664D03"/>
    </font>
    <font>
      <name val="Calibri"/>
      <family val="2"/>
      <sz val="10"/>
      <b/>
      <color rgb="FF1F4E3B"/>
    </font>
    <font>
      <name val="Calibri"/>
      <family val="2"/>
      <sz val="10"/>
      <color rgb="FF777777"/>
    </font>
    <font>
      <name val="Calibri"/>
      <family val="2"/>
      <sz val="9"/>
      <color rgb="FF999999"/>
    </font>
  </fonts>
  <fills count="5">
    <fill>
      <patternFill patternType="none"/>
    </fill>
    <fill>
      <patternFill patternType="gray125"/>
    </fill>
    <fill>
      <patternFill patternType="solid">
        <fgColor rgb="FFEAF3EE"/>
        <bgColor indexed="64"/>
      </patternFill>
    </fill>
    <fill>
      <patternFill patternType="solid">
        <fgColor rgb="FF1F4E3B"/>
        <bgColor indexed="64"/>
      </patternFill>
    </fill>
    <fill>
      <patternFill patternType="solid">
        <fgColor rgb="FFFFF3C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1" borderId="0" xfId="0" applyFill="1"/>
    <xf numFmtId="0" fontId="1" fillId="0" borderId="0" xfId="0" applyFont="1"/>
    <xf numFmtId="200" fontId="2" fillId="2" borderId="0" xfId="0" applyNumberFormat="1" applyFont="1" applyFill="1"/>
    <xf numFmtId="201" fontId="0" fillId="2" borderId="0" xfId="0" applyNumberFormat="1" applyFill="1"/>
    <xf numFmtId="0" fontId="0" fillId="2" borderId="0" xfId="0" applyFill="1"/>
    <xf numFmtId="201" fontId="0" fillId="0" borderId="0" xfId="0" applyNumberFormat="1"/>
    <xf numFmtId="0" fontId="3" fillId="3" borderId="0" xfId="0" applyFont="1" applyFill="1"/>
    <xf numFmtId="202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203" fontId="2" fillId="0" borderId="0" xfId="0" applyNumberFormat="1" applyFont="1"/>
    <xf numFmtId="0" fontId="0" fillId="0" borderId="0" xfId="0" applyAlignment="1">
      <alignment wrapText="1"/>
    </xf>
    <xf numFmtId="0" fontId="4" fillId="0" borderId="0" xfId="0" applyFont="1"/>
    <xf numFmtId="0" fontId="5" fillId="4" borderId="0" xfId="0" applyFont="1" applyFill="1"/>
    <xf numFmtId="0" fontId="6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8" fillId="0" borderId="0" xfId="0" applyFont="1"/>
  </cellXfs>
  <cellStyles count="1">
    <cellStyle name="Normal" xfId="0" builtinId="0"/>
  </cellStyles>
</styleSheet>
</file>

<file path=xl/_rels/workbook.xml.rels><?xml version="1.0" encoding="UTF-8" standalone="yes"?>
<Relationships xmlns="http://schemas.openxmlformats.org/package/2006/relationships">
<Relationship Id="rId1" Type="http://schemas.openxmlformats.org/officeDocument/2006/relationships/worksheet" Target="worksheets/sheet1.xml"/>
<Relationship Id="rId2" Type="http://schemas.openxmlformats.org/officeDocument/2006/relationships/worksheet" Target="worksheets/sheet2.xml"/>
<Relationship Id="rId3" Type="http://schemas.openxmlformats.org/officeDocument/2006/relationships/worksheet" Target="worksheets/sheet3.xml"/>
<Relationship Id="rId4" Type="http://schemas.openxmlformats.org/officeDocument/2006/relationships/worksheet" Target="worksheets/sheet4.xml"/>
<Relationship Id="rId5" Type="http://schemas.openxmlformats.org/officeDocument/2006/relationships/styles" Target="styles.xml"/>
<Relationship Id="rId6" Type="http://schemas.openxmlformats.org/officeDocument/2006/relationships/sharedStrings" Target="sharedStrings.xml"/>
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dimension ref="A1:G18"/>
  <sheetViews>
    <sheetView workbookViewId="0">
      <pane ySplit="6" topLeftCell="A7" activePane="bottomLeft" state="frozen"/>
      <selection activeCell="A7" sqref="A7"/>
    </sheetView>
  </sheetViews>
  <cols>
    <col min="1" max="1" width="14" customWidth="1"/>
    <col min="2" max="2" width="34" customWidth="1"/>
    <col min="3" max="3" width="24" customWidth="1"/>
    <col min="4" max="4" width="16" customWidth="1"/>
    <col min="5" max="5" width="14" customWidth="1"/>
    <col min="6" max="6" width="10" customWidth="1"/>
    <col min="7" max="7" width="14" customWidth="1"/>
  </cols>
  <sheetData>
    <row r="1" customHeight="1" ht="24">
      <c r="A1" t="s" s="2">
        <v>0</v>
      </c>
      <c r="B1"/>
      <c r="C1"/>
      <c r="D1"/>
      <c r="E1"/>
      <c r="F1"/>
    </row>
    <row r="2">
      <c r="A2" t="s">
        <v>1</v>
      </c>
      <c r="B2" s="3">
        <v>1</v>
      </c>
      <c r="C2"/>
      <c r="D2"/>
      <c r="E2"/>
      <c r="F2"/>
    </row>
    <row r="3">
      <c r="A3" t="s">
        <v>2</v>
      </c>
      <c r="B3" s="4">
        <v>1</v>
      </c>
      <c r="C3" t="s" s="5">
        <v>3</v>
      </c>
      <c r="D3"/>
      <c r="E3"/>
      <c r="F3"/>
    </row>
    <row r="4">
      <c r="A4" t="s">
        <v>4</v>
      </c>
      <c r="B4" s="6">
        <f>$B$2*B3</f>
        <v>1</v>
      </c>
      <c r="C4" t="str">
        <f>C3</f>
        <v>kg</v>
      </c>
      <c r="D4"/>
      <c r="E4"/>
      <c r="F4"/>
    </row>
    <row r="5">
      <c r="A5"/>
      <c r="B5"/>
      <c r="C5"/>
      <c r="D5"/>
      <c r="E5"/>
      <c r="F5"/>
    </row>
    <row r="6">
      <c r="A6" t="s" s="7">
        <v>5</v>
      </c>
      <c r="B6" t="s" s="7">
        <v>6</v>
      </c>
      <c r="C6" t="s" s="7">
        <v>7</v>
      </c>
      <c r="D6" t="s" s="7">
        <v>8</v>
      </c>
      <c r="E6" t="s" s="7">
        <v>9</v>
      </c>
      <c r="F6" t="s" s="7">
        <v>10</v>
      </c>
      <c r="G6" t="s" s="7">
        <v>11</v>
      </c>
    </row>
    <row r="7">
      <c r="A7" t="s">
        <v>12</v>
      </c>
      <c r="B7" t="s">
        <v>13</v>
      </c>
      <c r="C7" t="s">
        <v>14</v>
      </c>
      <c r="D7" s="4">
        <v>0.380526</v>
      </c>
      <c r="E7" s="6">
        <f>D7*$B$2</f>
        <v>0.380526</v>
      </c>
      <c r="F7" t="s">
        <v>15</v>
      </c>
      <c r="G7" s="8">
        <f>E7*0.0043000036</f>
        <v>0.001636</v>
      </c>
    </row>
    <row r="8">
      <c r="A8" t="s">
        <v>16</v>
      </c>
      <c r="B8" t="s">
        <v>17</v>
      </c>
      <c r="C8" t="s">
        <v>18</v>
      </c>
      <c r="D8" s="4">
        <v>0.15</v>
      </c>
      <c r="E8" s="6">
        <f>D8*$B$2</f>
        <v>0.15</v>
      </c>
      <c r="F8" t="s">
        <v>3</v>
      </c>
      <c r="G8" s="8">
        <f>E8*9</f>
        <v>1.35</v>
      </c>
    </row>
    <row r="9">
      <c r="A9" t="s" s="9">
        <v>19</v>
      </c>
      <c r="B9" t="s">
        <v>20</v>
      </c>
      <c r="C9" t="s">
        <v>21</v>
      </c>
      <c r="D9" s="4">
        <v>0.08</v>
      </c>
      <c r="E9" s="6">
        <f>D9*$B$2</f>
        <v>0.08</v>
      </c>
      <c r="F9" t="s">
        <v>22</v>
      </c>
      <c r="G9" s="8">
        <f>E9*0</f>
        <v>0</v>
      </c>
    </row>
    <row r="10">
      <c r="A10" t="s">
        <v>23</v>
      </c>
      <c r="B10" t="s">
        <v>24</v>
      </c>
      <c r="C10" t="s">
        <v>25</v>
      </c>
      <c r="D10" s="4">
        <v>0.008947</v>
      </c>
      <c r="E10" s="6">
        <f>D10*$B$2</f>
        <v>0.008947</v>
      </c>
      <c r="F10" t="s">
        <v>3</v>
      </c>
      <c r="G10" s="8">
        <f>E10*1.2000494138</f>
        <v>0.010737</v>
      </c>
    </row>
    <row r="11">
      <c r="A11" t="s">
        <v>26</v>
      </c>
      <c r="B11" t="s">
        <v>27</v>
      </c>
      <c r="C11" t="s">
        <v>28</v>
      </c>
      <c r="D11" s="4">
        <v>0.54</v>
      </c>
      <c r="E11" s="6">
        <f>D11*$B$2</f>
        <v>0.54</v>
      </c>
      <c r="F11" t="s">
        <v>3</v>
      </c>
      <c r="G11" s="8">
        <f>E11*0.82</f>
        <v>0.4428</v>
      </c>
    </row>
    <row r="12">
      <c r="A12" t="s">
        <v>29</v>
      </c>
      <c r="B12" t="s">
        <v>30</v>
      </c>
      <c r="C12" t="s">
        <v>31</v>
      </c>
      <c r="D12" s="4">
        <v>0.1</v>
      </c>
      <c r="E12" s="6">
        <f>D12*$B$2</f>
        <v>0.1</v>
      </c>
      <c r="F12" t="s">
        <v>15</v>
      </c>
      <c r="G12" s="8">
        <f>E12*7.5</f>
        <v>0.75</v>
      </c>
    </row>
    <row r="13">
      <c r="A13" t="s">
        <v>32</v>
      </c>
      <c r="B13" t="s">
        <v>33</v>
      </c>
      <c r="C13" t="s">
        <v>34</v>
      </c>
      <c r="D13" s="4">
        <v>0.15</v>
      </c>
      <c r="E13" s="6">
        <f>D13*$B$2</f>
        <v>0.15</v>
      </c>
      <c r="F13" t="s">
        <v>3</v>
      </c>
      <c r="G13" s="8">
        <f>E13*7.8</f>
        <v>1.17</v>
      </c>
    </row>
    <row r="14">
      <c r="A14" t="s" s="9">
        <v>35</v>
      </c>
      <c r="B14" t="s">
        <v>36</v>
      </c>
      <c r="C14" t="s">
        <v>37</v>
      </c>
      <c r="D14" s="4">
        <v>0.05</v>
      </c>
      <c r="E14" s="6">
        <f>D14*$B$2</f>
        <v>0.05</v>
      </c>
      <c r="F14" t="s">
        <v>3</v>
      </c>
      <c r="G14" s="8">
        <f>E14*0</f>
        <v>0</v>
      </c>
    </row>
    <row r="15">
      <c r="A15" t="s">
        <v>38</v>
      </c>
      <c r="B15" t="s">
        <v>39</v>
      </c>
      <c r="C15" t="s">
        <v>40</v>
      </c>
      <c r="D15" s="4">
        <v>0.004</v>
      </c>
      <c r="E15" s="6">
        <f>D15*$B$2</f>
        <v>0.004</v>
      </c>
      <c r="F15" t="s">
        <v>3</v>
      </c>
      <c r="G15" s="8">
        <f>E15*2.2</f>
        <v>0.0088</v>
      </c>
    </row>
    <row r="16">
      <c r="A16" t="s">
        <v>41</v>
      </c>
      <c r="B16" t="s">
        <v>42</v>
      </c>
      <c r="C16" t="s">
        <v>43</v>
      </c>
      <c r="D16" s="4">
        <v>0.01</v>
      </c>
      <c r="E16" s="6">
        <f>D16*$B$2</f>
        <v>0.01</v>
      </c>
      <c r="F16" t="s">
        <v>3</v>
      </c>
      <c r="G16" s="8">
        <f>E16*0.35</f>
        <v>0.0035</v>
      </c>
    </row>
    <row r="17">
      <c r="A17" t="s">
        <v>44</v>
      </c>
      <c r="B17" t="s">
        <v>45</v>
      </c>
      <c r="C17" t="s">
        <v>46</v>
      </c>
      <c r="D17" s="4">
        <v>0.000526</v>
      </c>
      <c r="E17" s="6">
        <f>D17*$B$2</f>
        <v>0.000526</v>
      </c>
      <c r="F17" t="s">
        <v>3</v>
      </c>
      <c r="G17" s="8">
        <f>E17*5.8034820893</f>
        <v>0.003053</v>
      </c>
    </row>
    <row r="18">
      <c r="A18"/>
      <c r="B18"/>
      <c r="C18"/>
      <c r="D18"/>
      <c r="E18"/>
      <c r="F18" t="s" s="10">
        <v>47</v>
      </c>
      <c r="G18" s="11">
        <f>SUM(G7:G17)</f>
        <v>0</v>
      </c>
    </row>
  </sheetData>
  <autoFilter ref="A6:G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dimension ref="A1:F14"/>
  <sheetViews>
    <sheetView workbookViewId="0">
      <pane ySplit="1" topLeftCell="A2" activePane="bottomLeft" state="frozen"/>
      <selection activeCell="A2" sqref="A2"/>
    </sheetView>
  </sheetViews>
  <cols>
    <col min="1" max="1" width="30" customWidth="1"/>
    <col min="2" max="2" width="6" customWidth="1"/>
    <col min="3" max="3" width="16" customWidth="1"/>
    <col min="4" max="4" width="60" customWidth="1"/>
    <col min="5" max="5" width="34" customWidth="1"/>
    <col min="6" max="6" width="16" customWidth="1"/>
  </cols>
  <sheetData>
    <row r="1">
      <c r="A1" t="s" s="7">
        <v>48</v>
      </c>
      <c r="B1" t="s" s="7">
        <v>49</v>
      </c>
      <c r="C1" t="s" s="7">
        <v>50</v>
      </c>
      <c r="D1" t="s" s="7">
        <v>51</v>
      </c>
      <c r="E1" t="s" s="7">
        <v>52</v>
      </c>
      <c r="F1" t="s" s="7">
        <v>53</v>
      </c>
    </row>
    <row r="2">
      <c r="A2" t="s">
        <v>54</v>
      </c>
      <c r="B2">
        <v>1</v>
      </c>
      <c r="C2"/>
      <c r="D2" t="s" s="12">
        <v>55</v>
      </c>
      <c r="E2" t="s" s="12"/>
      <c r="F2" t="s">
        <v>56</v>
      </c>
    </row>
    <row r="3">
      <c r="A3" t="s">
        <v>54</v>
      </c>
      <c r="B3">
        <v>2</v>
      </c>
      <c r="C3"/>
      <c r="D3" t="s" s="12">
        <v>57</v>
      </c>
      <c r="E3" t="s" s="12">
        <v>58</v>
      </c>
      <c r="F3" t="s">
        <v>59</v>
      </c>
    </row>
    <row r="4">
      <c r="A4" t="s">
        <v>54</v>
      </c>
      <c r="B4">
        <v>3</v>
      </c>
      <c r="C4"/>
      <c r="D4" t="s" s="12">
        <v>60</v>
      </c>
      <c r="E4" t="s" s="12"/>
      <c r="F4" t="s">
        <v>61</v>
      </c>
    </row>
    <row r="5">
      <c r="A5" t="s">
        <v>54</v>
      </c>
      <c r="B5">
        <v>4</v>
      </c>
      <c r="C5"/>
      <c r="D5" t="s" s="12">
        <v>62</v>
      </c>
      <c r="E5" t="s" s="12"/>
      <c r="F5" t="s">
        <v>63</v>
      </c>
    </row>
    <row r="6">
      <c r="A6" t="s">
        <v>54</v>
      </c>
      <c r="B6">
        <v>5</v>
      </c>
      <c r="C6"/>
      <c r="D6" t="s" s="12">
        <v>64</v>
      </c>
      <c r="E6" t="s" s="12"/>
      <c r="F6"/>
    </row>
    <row r="7">
      <c r="A7" t="s">
        <v>54</v>
      </c>
      <c r="B7">
        <v>6</v>
      </c>
      <c r="C7"/>
      <c r="D7" t="s" s="12">
        <v>65</v>
      </c>
      <c r="E7" t="s" s="12">
        <v>66</v>
      </c>
      <c r="F7" t="s">
        <v>67</v>
      </c>
    </row>
    <row r="8">
      <c r="A8" t="s">
        <v>68</v>
      </c>
      <c r="B8">
        <v>1</v>
      </c>
      <c r="C8"/>
      <c r="D8" t="s" s="12">
        <v>69</v>
      </c>
      <c r="E8" t="s" s="12">
        <v>70</v>
      </c>
      <c r="F8" t="s">
        <v>71</v>
      </c>
    </row>
    <row r="9">
      <c r="A9" t="s">
        <v>68</v>
      </c>
      <c r="B9">
        <v>2</v>
      </c>
      <c r="C9"/>
      <c r="D9" t="s" s="12">
        <v>72</v>
      </c>
      <c r="E9" t="s" s="12"/>
      <c r="F9"/>
    </row>
    <row r="10">
      <c r="A10" t="s">
        <v>68</v>
      </c>
      <c r="B10">
        <v>3</v>
      </c>
      <c r="C10"/>
      <c r="D10" t="s" s="12">
        <v>73</v>
      </c>
      <c r="E10" t="s" s="12"/>
      <c r="F10"/>
    </row>
    <row r="11">
      <c r="A11" t="s">
        <v>68</v>
      </c>
      <c r="B11">
        <v>4</v>
      </c>
      <c r="C11"/>
      <c r="D11" t="s" s="12">
        <v>74</v>
      </c>
      <c r="E11" t="s" s="12">
        <v>75</v>
      </c>
      <c r="F11" t="s">
        <v>76</v>
      </c>
    </row>
    <row r="12">
      <c r="A12" t="s">
        <v>77</v>
      </c>
      <c r="B12">
        <v>1</v>
      </c>
      <c r="C12"/>
      <c r="D12" t="s" s="12">
        <v>78</v>
      </c>
      <c r="E12" t="s" s="12">
        <v>70</v>
      </c>
      <c r="F12" t="s">
        <v>71</v>
      </c>
    </row>
    <row r="13">
      <c r="A13" t="s">
        <v>77</v>
      </c>
      <c r="B13">
        <v>2</v>
      </c>
      <c r="C13"/>
      <c r="D13" t="s" s="12">
        <v>79</v>
      </c>
      <c r="E13" t="s" s="12"/>
      <c r="F13"/>
    </row>
    <row r="14">
      <c r="A14" t="s">
        <v>77</v>
      </c>
      <c r="B14">
        <v>3</v>
      </c>
      <c r="C14"/>
      <c r="D14" t="s" s="12">
        <v>80</v>
      </c>
      <c r="E14" t="s" s="12">
        <v>81</v>
      </c>
      <c r="F14" t="s">
        <v>82</v>
      </c>
    </row>
  </sheetData>
  <autoFilter ref="A1:F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dimension ref="A1:E18"/>
  <sheetViews>
    <sheetView workbookViewId="0">
      <pane ySplit="1" topLeftCell="A2" activePane="bottomLeft" state="frozen"/>
      <selection activeCell="A2" sqref="A2"/>
    </sheetView>
  </sheetViews>
  <cols>
    <col min="1" max="1" width="8" customWidth="1"/>
    <col min="2" max="2" width="48" customWidth="1"/>
    <col min="3" max="3" width="14" customWidth="1"/>
    <col min="4" max="4" width="22" customWidth="1"/>
    <col min="5" max="5" width="10" customWidth="1"/>
  </cols>
  <sheetData>
    <row r="1">
      <c r="A1" t="s" s="7">
        <v>83</v>
      </c>
      <c r="B1" t="s" s="7">
        <v>84</v>
      </c>
      <c r="C1" t="s" s="7">
        <v>85</v>
      </c>
      <c r="D1" t="s" s="7">
        <v>86</v>
      </c>
      <c r="E1" t="s" s="7">
        <v>10</v>
      </c>
    </row>
    <row r="2">
      <c r="A2">
        <v>0</v>
      </c>
      <c r="B2" t="s">
        <v>54</v>
      </c>
      <c r="C2" t="s">
        <v>87</v>
      </c>
      <c r="D2" s="6">
        <f>'Besoins'!$B$2*1</f>
        <v>1</v>
      </c>
      <c r="E2" t="s">
        <v>3</v>
      </c>
    </row>
    <row r="3">
      <c r="A3">
        <v>1</v>
      </c>
      <c r="B3" t="s">
        <v>88</v>
      </c>
      <c r="C3" t="s">
        <v>89</v>
      </c>
      <c r="D3" s="6">
        <f>'Besoins'!$B$2*0.5</f>
        <v>0.5</v>
      </c>
      <c r="E3" t="s">
        <v>3</v>
      </c>
    </row>
    <row r="4">
      <c r="A4">
        <v>1</v>
      </c>
      <c r="B4" t="s">
        <v>90</v>
      </c>
      <c r="C4" t="s">
        <v>89</v>
      </c>
      <c r="D4" s="6">
        <f>'Besoins'!$B$2*0.33</f>
        <v>0.33</v>
      </c>
      <c r="E4" t="s">
        <v>15</v>
      </c>
    </row>
    <row r="5">
      <c r="A5">
        <v>1</v>
      </c>
      <c r="B5" t="s">
        <v>91</v>
      </c>
      <c r="C5" t="s">
        <v>87</v>
      </c>
      <c r="D5" s="6">
        <f>'Besoins'!$B$2*0.1</f>
        <v>0.1</v>
      </c>
      <c r="E5" t="s">
        <v>3</v>
      </c>
    </row>
    <row r="6">
      <c r="A6">
        <v>2</v>
      </c>
      <c r="B6" t="s">
        <v>92</v>
      </c>
      <c r="C6" t="s">
        <v>87</v>
      </c>
      <c r="D6" s="6">
        <f>'Besoins'!$B$2*0.02</f>
        <v>0.02</v>
      </c>
      <c r="E6" t="s">
        <v>3</v>
      </c>
    </row>
    <row r="7">
      <c r="A7">
        <v>3</v>
      </c>
      <c r="B7" t="s">
        <v>93</v>
      </c>
      <c r="C7" t="s">
        <v>89</v>
      </c>
      <c r="D7" s="6">
        <f>'Besoins'!$B$2*0.0005263158</f>
        <v>0.000526</v>
      </c>
      <c r="E7" t="s">
        <v>3</v>
      </c>
    </row>
    <row r="8">
      <c r="A8">
        <v>3</v>
      </c>
      <c r="B8" t="s">
        <v>94</v>
      </c>
      <c r="C8" t="s">
        <v>89</v>
      </c>
      <c r="D8" s="6">
        <f>'Besoins'!$B$2*0.0105263158</f>
        <v>0.010526</v>
      </c>
      <c r="E8" t="s">
        <v>15</v>
      </c>
    </row>
    <row r="9">
      <c r="A9">
        <v>3</v>
      </c>
      <c r="B9" t="s">
        <v>95</v>
      </c>
      <c r="C9" t="s">
        <v>89</v>
      </c>
      <c r="D9" s="6">
        <f>'Besoins'!$B$2*0.0089473684</f>
        <v>0.008947</v>
      </c>
      <c r="E9" t="s">
        <v>3</v>
      </c>
    </row>
    <row r="10">
      <c r="A10">
        <v>2</v>
      </c>
      <c r="B10" t="s">
        <v>96</v>
      </c>
      <c r="C10" t="s">
        <v>89</v>
      </c>
      <c r="D10" s="6">
        <f>'Besoins'!$B$2*0.04</f>
        <v>0.04</v>
      </c>
      <c r="E10" t="s">
        <v>15</v>
      </c>
    </row>
    <row r="11">
      <c r="A11">
        <v>2</v>
      </c>
      <c r="B11" t="s">
        <v>97</v>
      </c>
      <c r="C11" t="s">
        <v>89</v>
      </c>
      <c r="D11" s="6">
        <f>'Besoins'!$B$2*0.04</f>
        <v>0.04</v>
      </c>
      <c r="E11" t="s">
        <v>3</v>
      </c>
    </row>
    <row r="12">
      <c r="A12">
        <v>1</v>
      </c>
      <c r="B12" t="s">
        <v>98</v>
      </c>
      <c r="C12" t="s">
        <v>89</v>
      </c>
      <c r="D12" s="6">
        <f>'Besoins'!$B$2*0.01</f>
        <v>0.01</v>
      </c>
      <c r="E12" t="s">
        <v>3</v>
      </c>
    </row>
    <row r="13">
      <c r="A13">
        <v>1</v>
      </c>
      <c r="B13" t="s">
        <v>99</v>
      </c>
      <c r="C13" t="s">
        <v>89</v>
      </c>
      <c r="D13" s="6">
        <f>'Besoins'!$B$2*0.004</f>
        <v>0.004</v>
      </c>
      <c r="E13" t="s">
        <v>3</v>
      </c>
    </row>
    <row r="14">
      <c r="A14">
        <v>1</v>
      </c>
      <c r="B14" t="s">
        <v>100</v>
      </c>
      <c r="C14" t="s">
        <v>89</v>
      </c>
      <c r="D14" s="6">
        <f>'Besoins'!$B$2*0.1</f>
        <v>0.1</v>
      </c>
      <c r="E14" t="s">
        <v>15</v>
      </c>
    </row>
    <row r="15">
      <c r="A15">
        <v>1</v>
      </c>
      <c r="B15" t="s">
        <v>101</v>
      </c>
      <c r="C15" t="s">
        <v>89</v>
      </c>
      <c r="D15" s="6">
        <f>'Besoins'!$B$2*0.15</f>
        <v>0.15</v>
      </c>
      <c r="E15" t="s">
        <v>3</v>
      </c>
    </row>
    <row r="16">
      <c r="A16">
        <v>1</v>
      </c>
      <c r="B16" t="s">
        <v>102</v>
      </c>
      <c r="C16" t="s">
        <v>89</v>
      </c>
      <c r="D16" s="6">
        <f>'Besoins'!$B$2*0.05</f>
        <v>0.05</v>
      </c>
      <c r="E16" t="s">
        <v>3</v>
      </c>
    </row>
    <row r="17">
      <c r="A17">
        <v>1</v>
      </c>
      <c r="B17" t="s">
        <v>103</v>
      </c>
      <c r="C17" t="s">
        <v>89</v>
      </c>
      <c r="D17" s="6">
        <f>'Besoins'!$B$2*0.15</f>
        <v>0.15</v>
      </c>
      <c r="E17" t="s">
        <v>3</v>
      </c>
    </row>
    <row r="18">
      <c r="A18">
        <v>1</v>
      </c>
      <c r="B18" t="s">
        <v>104</v>
      </c>
      <c r="C18" t="s">
        <v>89</v>
      </c>
      <c r="D18" s="6">
        <f>'Besoins'!$B$2*0.08</f>
        <v>0.08</v>
      </c>
      <c r="E18" t="s">
        <v>3</v>
      </c>
    </row>
  </sheetData>
  <autoFilter ref="A1:E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dimension ref="A1:D45"/>
  <cols>
    <col min="1" max="1" width="22" customWidth="1"/>
    <col min="2" max="2" width="52" customWidth="1"/>
    <col min="3" max="3" width="14" customWidth="1"/>
    <col min="4" max="4" width="10" customWidth="1"/>
  </cols>
  <sheetData>
    <row r="1" customHeight="1" ht="24">
      <c r="A1" t="s" s="2">
        <v>105</v>
      </c>
      <c r="B1"/>
      <c r="C1"/>
      <c r="D1"/>
    </row>
    <row r="2">
      <c r="A2" t="str" s="13">
        <f>"FER-FOCACCIA · BOU.SNACKING · référence : "&amp;Besoins!B3&amp;" "&amp;Besoins!C3&amp;" · multiplicateur réglable sur la feuille ""Besoins"""</f>
        <v>FER-FOCACCIA · BOU.SNACKING · référence : 1 kg · multiplicateur réglable sur la feuille </v>
      </c>
      <c r="B2"/>
      <c r="C2"/>
      <c r="D2"/>
    </row>
    <row r="3">
      <c r="A3"/>
      <c r="B3"/>
      <c r="C3"/>
      <c r="D3"/>
    </row>
    <row r="4">
      <c r="A4" t="s" s="14">
        <v>106</v>
      </c>
      <c r="B4"/>
      <c r="C4"/>
      <c r="D4"/>
    </row>
    <row r="5">
      <c r="A5" t="s" s="15">
        <v>107</v>
      </c>
      <c r="B5" t="str" s="12">
        <f>Procedure!D2</f>
        <v>Frasez la farine et l'eau 5 min, autolysez.</v>
      </c>
      <c r="C5"/>
      <c r="D5"/>
    </row>
    <row r="6">
      <c r="A6"/>
      <c r="B6" t="s">
        <v>108</v>
      </c>
      <c r="C6" s="6">
        <f>'Besoins'!$B$2*0.5</f>
        <v>0.5</v>
      </c>
      <c r="D6" t="s">
        <v>3</v>
      </c>
    </row>
    <row r="7">
      <c r="A7"/>
      <c r="B7" t="s">
        <v>109</v>
      </c>
      <c r="C7" s="6">
        <f>'Besoins'!$B$2*0.33</f>
        <v>0.33</v>
      </c>
      <c r="D7" t="s">
        <v>15</v>
      </c>
    </row>
    <row r="8">
      <c r="A8" t="s" s="15">
        <v>110</v>
      </c>
      <c r="B8" t="str" s="12">
        <f>Procedure!D3</f>
        <v>Ajoutez levain, sel, levure, pétrissez rapide. Bassinage d'huile progressif.</v>
      </c>
      <c r="C8"/>
      <c r="D8"/>
    </row>
    <row r="9">
      <c r="A9"/>
      <c r="B9" t="s">
        <v>111</v>
      </c>
      <c r="C9" s="6">
        <f>'Besoins'!$B$2*0.1</f>
        <v>0.1</v>
      </c>
      <c r="D9" t="s">
        <v>3</v>
      </c>
    </row>
    <row r="10">
      <c r="A10"/>
      <c r="B10" t="str">
        <f>Besoins!B16</f>
        <v>Sel fin de cuisine</v>
      </c>
      <c r="C10" s="6">
        <f>Besoins!E16</f>
        <v>0.01</v>
      </c>
      <c r="D10" t="str">
        <f>Besoins!F16</f>
        <v>kg</v>
      </c>
    </row>
    <row r="11">
      <c r="A11"/>
      <c r="B11" t="str">
        <f>Besoins!B15</f>
        <v>Levure fraîche de boulanger</v>
      </c>
      <c r="C11" s="6">
        <f>Besoins!E15</f>
        <v>0.004</v>
      </c>
      <c r="D11" t="str">
        <f>Besoins!F15</f>
        <v>kg</v>
      </c>
    </row>
    <row r="12">
      <c r="A12"/>
      <c r="B12" t="str">
        <f>Besoins!B12</f>
        <v>Huile d'olive vierge extra</v>
      </c>
      <c r="C12" s="6">
        <f>Besoins!E12</f>
        <v>0.1</v>
      </c>
      <c r="D12" t="str">
        <f>Besoins!F12</f>
        <v>lt</v>
      </c>
    </row>
    <row r="13">
      <c r="A13"/>
      <c r="B13" t="str" s="16">
        <f>"ℹ "&amp;Procedure!E3</f>
        <v>ℹ</v>
      </c>
      <c r="C13"/>
      <c r="D13"/>
    </row>
    <row r="14">
      <c r="A14" t="s" s="15">
        <v>112</v>
      </c>
      <c r="B14" t="str" s="12">
        <f>Procedure!D4</f>
        <v>Filet d'huile dans le saladier, pointez avec deux rabats successifs puis pointage final.</v>
      </c>
      <c r="C14"/>
      <c r="D14"/>
    </row>
    <row r="15">
      <c r="A15" t="s" s="15">
        <v>113</v>
      </c>
      <c r="B15" t="str" s="12">
        <f>Procedure!D5</f>
        <v>Dans des cercles chemisés huilés, boulez légèrement les pâtons, détendez, étalez du bout des doigts. Apprêt à température ambiante.</v>
      </c>
      <c r="C15"/>
      <c r="D15"/>
    </row>
    <row r="16">
      <c r="A16" t="s" s="15">
        <v>114</v>
      </c>
      <c r="B16" t="str" s="12">
        <f>Procedure!D6</f>
        <v>Huile d'olive généreuse, trous profonds au doigt, garnissez de pesto, oignon, fromage, olives.</v>
      </c>
      <c r="C16"/>
      <c r="D16"/>
    </row>
    <row r="17">
      <c r="A17"/>
      <c r="B17" t="str">
        <f>Besoins!B8</f>
        <v>Pesto rosso (tomates séchées)</v>
      </c>
      <c r="C17" s="6">
        <f>Besoins!E8</f>
        <v>0.15</v>
      </c>
      <c r="D17" t="str">
        <f>Besoins!F8</f>
        <v>kg</v>
      </c>
    </row>
    <row r="18">
      <c r="A18"/>
      <c r="B18" t="str">
        <f>Besoins!B14</f>
        <v>oignon rouge cubes</v>
      </c>
      <c r="C18" s="6">
        <f>Besoins!E14</f>
        <v>0.05</v>
      </c>
      <c r="D18" t="str">
        <f>Besoins!F14</f>
        <v>kg</v>
      </c>
    </row>
    <row r="19">
      <c r="A19"/>
      <c r="B19" t="str">
        <f>Besoins!B13</f>
        <v>Mozzarella râpée pizza</v>
      </c>
      <c r="C19" s="6">
        <f>Besoins!E13</f>
        <v>0.15</v>
      </c>
      <c r="D19" t="str">
        <f>Besoins!F13</f>
        <v>kg</v>
      </c>
    </row>
    <row r="20">
      <c r="A20"/>
      <c r="B20" t="str">
        <f>Besoins!B9</f>
        <v>olives noires dénoyautées 30/33</v>
      </c>
      <c r="C20" s="6">
        <f>Besoins!E9</f>
        <v>0.08</v>
      </c>
      <c r="D20" t="str">
        <f>Besoins!F9</f>
        <v>kg</v>
      </c>
    </row>
    <row r="21">
      <c r="A21" t="s" s="15">
        <v>115</v>
      </c>
      <c r="B21" t="str" s="12">
        <f>Procedure!D7</f>
        <v>Enfournez avec buée.</v>
      </c>
      <c r="C21"/>
      <c r="D21"/>
    </row>
    <row r="22">
      <c r="A22"/>
      <c r="B22" t="str" s="16">
        <f>"ℹ "&amp;Procedure!E7</f>
        <v>ℹ</v>
      </c>
      <c r="C22"/>
      <c r="D22"/>
    </row>
    <row r="23">
      <c r="A23"/>
      <c r="B23"/>
      <c r="C23"/>
      <c r="D23"/>
    </row>
    <row r="24">
      <c r="A24" t="s" s="14">
        <v>116</v>
      </c>
      <c r="B24"/>
      <c r="C24"/>
      <c r="D24"/>
    </row>
    <row r="25">
      <c r="A25" t="s" s="15">
        <v>107</v>
      </c>
      <c r="B25" t="str" s="12">
        <f>Procedure!D8</f>
        <v>Verser l'eau (120g) à 45°C dans le bocal du levain, délayer légèrement à la maryse.</v>
      </c>
      <c r="C25"/>
      <c r="D25"/>
    </row>
    <row r="26">
      <c r="A26"/>
      <c r="B26" t="s">
        <v>109</v>
      </c>
      <c r="C26" s="6">
        <f>'Besoins'!$B$2*0.04</f>
        <v>0.04</v>
      </c>
      <c r="D26" t="s">
        <v>15</v>
      </c>
    </row>
    <row r="27">
      <c r="A27"/>
      <c r="B27" t="str" s="16">
        <f>"ℹ "&amp;Procedure!E8</f>
        <v>ℹ</v>
      </c>
      <c r="C27"/>
      <c r="D27"/>
    </row>
    <row r="28">
      <c r="A28" t="s" s="15">
        <v>110</v>
      </c>
      <c r="B28" t="str" s="12">
        <f>Procedure!D9</f>
        <v>Verser le levain tout point (60g) dans un saladier, fouetter jusqu'à petites bulles.</v>
      </c>
      <c r="C28"/>
      <c r="D28"/>
    </row>
    <row r="29">
      <c r="A29"/>
      <c r="B29" t="s">
        <v>117</v>
      </c>
      <c r="C29" s="6">
        <f>'Besoins'!$B$2*0.02</f>
        <v>0.02</v>
      </c>
      <c r="D29" t="s">
        <v>3</v>
      </c>
    </row>
    <row r="30">
      <c r="A30" t="s" s="15">
        <v>112</v>
      </c>
      <c r="B30" t="str" s="12">
        <f>Procedure!D10</f>
        <v>Ajouter la farine de tradition T65 (120g), mélanger au fouet.</v>
      </c>
      <c r="C30"/>
      <c r="D30"/>
    </row>
    <row r="31">
      <c r="A31"/>
      <c r="B31" t="s">
        <v>108</v>
      </c>
      <c r="C31" s="6">
        <f>'Besoins'!$B$2*0.04</f>
        <v>0.04</v>
      </c>
      <c r="D31" t="s">
        <v>3</v>
      </c>
    </row>
    <row r="32">
      <c r="A32" t="s" s="15">
        <v>113</v>
      </c>
      <c r="B32" t="str" s="12">
        <f>Procedure!D11</f>
        <v>Verser dans un bocal propre, réserver au chaud jusqu'à tripler de volume, grosses bulles, début de crevasses.</v>
      </c>
      <c r="C32"/>
      <c r="D32"/>
    </row>
    <row r="33">
      <c r="A33"/>
      <c r="B33" t="str" s="16">
        <f>"ℹ "&amp;Procedure!E11</f>
        <v>ℹ</v>
      </c>
      <c r="C33"/>
      <c r="D33"/>
    </row>
    <row r="34">
      <c r="A34"/>
      <c r="B34"/>
      <c r="C34"/>
      <c r="D34"/>
    </row>
    <row r="35">
      <c r="A35" t="s" s="14">
        <v>118</v>
      </c>
      <c r="B35"/>
      <c r="C35"/>
      <c r="D35"/>
    </row>
    <row r="36">
      <c r="A36" t="s" s="15">
        <v>107</v>
      </c>
      <c r="B36" t="str" s="12">
        <f>Procedure!D12</f>
        <v>Dans un saladier, verser le miel (5g) et l'eau (100g) à 45°C, mélanger pour dissoudre.</v>
      </c>
      <c r="C36"/>
      <c r="D36"/>
    </row>
    <row r="37">
      <c r="A37"/>
      <c r="B37" t="str">
        <f>Besoins!B17</f>
        <v>Miel toutes fleurs vrac</v>
      </c>
      <c r="C37" s="6">
        <f>Besoins!E17</f>
        <v>0.000526</v>
      </c>
      <c r="D37" t="str">
        <f>Besoins!F17</f>
        <v>kg</v>
      </c>
    </row>
    <row r="38">
      <c r="A38"/>
      <c r="B38" t="s">
        <v>109</v>
      </c>
      <c r="C38" s="6">
        <f>'Besoins'!$B$2*0.0105263158</f>
        <v>0.010526</v>
      </c>
      <c r="D38" t="s">
        <v>15</v>
      </c>
    </row>
    <row r="39">
      <c r="A39"/>
      <c r="B39" t="str" s="16">
        <f>"ℹ "&amp;Procedure!E12</f>
        <v>ℹ</v>
      </c>
      <c r="C39"/>
      <c r="D39"/>
    </row>
    <row r="40">
      <c r="A40" t="s" s="15">
        <v>110</v>
      </c>
      <c r="B40" t="str" s="12">
        <f>Procedure!D13</f>
        <v>Incorporer la farine de seigle (85g) au fouet.</v>
      </c>
      <c r="C40"/>
      <c r="D40"/>
    </row>
    <row r="41">
      <c r="A41"/>
      <c r="B41" t="str">
        <f>Besoins!B10</f>
        <v>Farine de seigle T130</v>
      </c>
      <c r="C41" s="6">
        <f>Besoins!E10</f>
        <v>0.008947</v>
      </c>
      <c r="D41" t="str">
        <f>Besoins!F10</f>
        <v>kg</v>
      </c>
    </row>
    <row r="42">
      <c r="A42" t="s" s="15">
        <v>112</v>
      </c>
      <c r="B42" t="str" s="12">
        <f>Procedure!D14</f>
        <v>Mettre dans un bocal propre, réserver au chaud jusqu'à odeur marquée et grosses bulles, texture façon mousse au chocolat.</v>
      </c>
      <c r="C42"/>
      <c r="D42"/>
    </row>
    <row r="43">
      <c r="A43"/>
      <c r="B43" t="str" s="16">
        <f>"ℹ "&amp;Procedure!E14</f>
        <v>ℹ</v>
      </c>
      <c r="C43"/>
      <c r="D43"/>
    </row>
    <row r="44">
      <c r="A44"/>
      <c r="B44"/>
      <c r="C44"/>
      <c r="D44"/>
    </row>
    <row r="45">
      <c r="A45" t="s" s="17">
        <v>119</v>
      </c>
      <c r="B45"/>
      <c r="C45"/>
      <c r="D45"/>
    </row>
  </sheetData>
  <sheetProtection sheet="1"/>
  <mergeCells count="25">
    <mergeCell ref="A1:D1"/>
    <mergeCell ref="A2:D2"/>
    <mergeCell ref="A4:D4"/>
    <mergeCell ref="B5:D5"/>
    <mergeCell ref="B8:D8"/>
    <mergeCell ref="B13:D13"/>
    <mergeCell ref="B14:D14"/>
    <mergeCell ref="B15:D15"/>
    <mergeCell ref="B16:D16"/>
    <mergeCell ref="B21:D21"/>
    <mergeCell ref="B22:D22"/>
    <mergeCell ref="A24:D24"/>
    <mergeCell ref="B25:D25"/>
    <mergeCell ref="B27:D27"/>
    <mergeCell ref="B28:D28"/>
    <mergeCell ref="B30:D30"/>
    <mergeCell ref="B32:D32"/>
    <mergeCell ref="B33:D33"/>
    <mergeCell ref="A35:D35"/>
    <mergeCell ref="B36:D36"/>
    <mergeCell ref="B39:D39"/>
    <mergeCell ref="B40:D40"/>
    <mergeCell ref="B42:D42"/>
    <mergeCell ref="B43:D43"/>
    <mergeCell ref="A45:D45"/>
  </mergeCells>
</worksheet>
</file>

<file path=docProps/app.xml><?xml version="1.0" encoding="utf-8"?>
<Properties xmlns="http://schemas.openxmlformats.org/officeDocument/2006/extended-properties">
  <TotalTime>0</TotalTime>
  <Application>Shuchkin\SimpleXLSXGen</Application>
  <Company>RacineDev / Resourc'IT</Company>
  <Manager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2026-07-24T05:15:04Z</dcterms:created>
  <dc:title>Focaccia (Ferrandi)</dc:title>
  <dc:subject/>
  <dc:creator>CUIS.web</dc:creator>
  <cp:lastModifiedBy/>
  <cp:keywords/>
  <dc:description>Export automatique — moteur récursif d'origine : Bernard Vandendaele</dc:description>
  <cp:category/>
  <dc:language>en-US</dc:language>
  <dcterms:modified xsi:type="dcterms:W3CDTF">2026-07-24T05:15:04Z</dcterms:modified>
  <cp:revision>1</cp:revision>
</cp:coreProperties>
</file>