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<sst xmlns="http://schemas.openxmlformats.org/spreadsheetml/2006/main" count="213" uniqueCount="213">
  <si>
    <t>Fiche technique</t>
  </si>
  <si>
    <t>Nom</t>
  </si>
  <si>
    <t>LASAGNES AL FORNO — BOLOGNAISE</t>
  </si>
  <si>
    <t>Code</t>
  </si>
  <si>
    <t>GRO_CDC_144A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</si>
  <si>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</si>
  <si>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</si>
  <si>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</si>
  <si>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</si>
  <si>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</si>
  <si>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</si>
  <si>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</si>
  <si>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</si>
  <si>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</si>
  <si>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</si>
  <si>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</si>
  <si>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</si>
  <si>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</si>
  <si>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</si>
  <si>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</si>
  <si>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</si>
  <si>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</si>
  <si>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</si>
  <si>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</si>
  <si>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</si>
  <si>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</si>
  <si>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</si>
  <si>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</si>
  <si>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</si>
  <si>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</si>
  <si>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</si>
  <si>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</si>
  <si>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</si>
  <si>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</si>
  <si>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</si>
  <si>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</si>
  <si>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</si>
  <si>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</si>
  <si>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</si>
  <si>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</si>
  <si>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
  </si>
  <si>
    <t>Concentré de tomate double</t>
  </si>
  <si>
    <t>Concentrés et purées cuisines</t>
  </si>
  <si>
    <t>EPI-CLOU-GIROFLE</t>
  </si>
  <si>
    <t>Clous de girofle</t>
  </si>
  <si>
    <t>Épices en poudre et graines</t>
  </si>
  <si>
    <t>kg</t>
  </si>
  <si>
    <t>EPI-MUSCADE-POW</t>
  </si>
  <si>
    <t>Noix de muscade moulue</t>
  </si>
  <si>
    <t>EPI-PIMENT-CAYE</t>
  </si>
  <si>
    <t>Piment de Cayenne</t>
  </si>
  <si>
    <t>EPI-POIVRE-BLAN</t>
  </si>
  <si>
    <t>Poivre blanc moulu</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</si>
  <si>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</si>
  <si>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</si>
  <si>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</si>
  <si>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</si>
  <si>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</si>
  <si>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</si>
  <si>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</si>
  <si>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</si>
  <si>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</si>
  <si>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</si>
  <si>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</si>
  <si>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</si>
  <si>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</si>
  <si>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</si>
  <si>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</si>
  <si>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</si>
  <si>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</si>
  <si>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</si>
  <si>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</si>
  <si>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</si>
  <si>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</si>
  <si>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</si>
  <si>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</si>
  <si>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</si>
  <si>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</si>
  <si>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</si>
  <si>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</si>
  <si>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</si>
  <si>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</si>
  <si>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</si>
  <si>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</si>
  <si>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</si>
  <si>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</si>
  <si>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</si>
  <si>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</si>
  <si>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</si>
  <si>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</si>
  <si>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</si>
  <si>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</si>
  <si>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</si>
  <si>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</si>
  <si>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</si>
  <si>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</si>
  <si>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</si>
  <si>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</si>
  <si>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</si>
  <si>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</si>
  <si>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</si>
  <si>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</si>
  <si>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</si>
  <si>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</si>
  <si>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</si>
  <si>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</si>
  <si>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</si>
  <si>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00002616</t>
  </si>
  <si>
    <t>Os de veau (pieds, jarret)</t>
  </si>
  <si>
    <t>Veau</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</si>
  <si>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</si>
  <si>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</si>
  <si>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</si>
  <si>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</si>
  <si>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</si>
  <si>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</si>
  <si>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</si>
  <si>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</si>
  <si>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</si>
  <si>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</si>
  <si>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</si>
  <si>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SAUCE BOLOGNAISE — BASE LASAGNES (TEXTE-FIDÈLE)</t>
  </si>
  <si>
    <t>Sauces collectivité</t>
  </si>
  <si>
    <t xml:space="preserve">    ↳ SAUCE CRÈME</t>
  </si>
  <si>
    <t xml:space="preserve">    ↳ Emmental râpé vrac</t>
  </si>
  <si>
    <t xml:space="preserve">        ↳ Viande hachée 20% MG IQF UE</t>
  </si>
  <si>
    <t xml:space="preserve">        ↳ LAIT UHT demi écrémé France outre 10 litres</t>
  </si>
  <si>
    <t xml:space="preserve">        ↳ Noix de muscade moulue</t>
  </si>
  <si>
    <t xml:space="preserve">        ↳ OIGNON jaune France cat.I 60-80mm</t>
  </si>
  <si>
    <t xml:space="preserve">        ↳ Farine de blé T55</t>
  </si>
  <si>
    <t xml:space="preserve">        ↳ Ails pelés 4G</t>
  </si>
  <si>
    <t xml:space="preserve">        ↳ HUILE OLIVE (L)</t>
  </si>
  <si>
    <t>Conversions diverses</t>
  </si>
  <si>
    <t xml:space="preserve">        ↳ Beurre doux 82% MG plaquette</t>
  </si>
  <si>
    <t xml:space="preserve">            ↳ Huile olive vierge extra bidon 5L</t>
  </si>
  <si>
    <t xml:space="preserve">        ↳ VIN BLANC CUISSON (L)</t>
  </si>
  <si>
    <t xml:space="preserve">        ↳ Sel fin de cuisine</t>
  </si>
  <si>
    <t xml:space="preserve">            ↳ Vin blanc bib 10L UE</t>
  </si>
  <si>
    <t xml:space="preserve">        ↳ Poivre blanc moulu</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</si>
  <si>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</si>
  <si>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</si>
  <si>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</si>
  <si>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</si>
  <si>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</si>
  <si>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</si>
  <si>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</si>
  <si>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</si>
  <si>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</si>
  <si>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</si>
  <si>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</si>
  <si>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</si>
  <si>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Crème fraîche liquide 15% MG allégée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</si>
  <si>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</si>
  <si>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</si>
  <si>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</si>
  <si>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</si>
  <si>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</si>
  <si>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</si>
  <si>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</si>
  <si>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</si>
  <si>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</si>
  <si>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Piment de Cayenne</t>
  </si>
  <si>
    <t xml:space="preserve">    ↳ Parmesan râpé (Parmigiano)</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</si>
  <si>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</si>
  <si>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</si>
  <si>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</si>
  <si>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</si>
  <si>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</si>
  <si>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</si>
  <si>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</si>
  <si>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</si>
  <si>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</si>
  <si>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</si>
  <si>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</si>
  <si>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</si>
  <si>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</si>
  <si>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</si>
  <si>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</si>
  <si>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</si>
  <si>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</si>
  <si>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</si>
  <si>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</si>
  <si>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</si>
  <si>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</si>
  <si>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</si>
  <si>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</si>
  <si>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</si>
  <si>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</si>
  <si>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</si>
  <si>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</si>
  <si>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</si>
  <si>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</si>
  <si>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</si>
  <si>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</si>
  <si>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</si>
  <si>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</si>
  <si>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</si>
  <si>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</si>
  <si>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</si>
  <si>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</si>
  <si>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</si>
  <si>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</si>
  <si>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</si>
  <si>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</si>
  <si>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</si>
  <si>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</si>
  <si>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GRO_CDR_B264</t>
  </si>
  <si>
    <t xml:space="preserve">    Eau (robinet - moy. France 2026)</t>
  </si>
  <si>
    <t xml:space="preserve">    OIGNON jaune France cat.I 60-80mm</t>
  </si>
  <si>
    <t xml:space="preserve">    Clous de girofle (par 20) (conv.)</t>
  </si>
  <si>
    <t>↳ Fond brun de veau reconstitue (collectivite)  GRO-FOND-VEAU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</si>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</sst>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498.7167625</v>
      </c>
    </row>
    <row r="12">
      <c r="A12" t="s" s="3">
        <v>17</v>
      </c>
      <c r="B12" s="4">
        <v>4.987167625</v>
      </c>
    </row>
    <row r="13">
      <c r="A13"/>
      <c r="B13"/>
    </row>
    <row r="14">
      <c r="A14" t="s" s="5">
        <v>18</v>
      </c>
      <c r="B14" t="s" s="5">
        <v>15</v>
      </c>
    </row>
    <row r="15">
      <c r="A15" t="s" s="5">
        <v>19</v>
      </c>
      <c r="B15" s="6">
        <v>498.7167625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10.875</v>
      </c>
      <c r="E7" s="11">
        <f>D7*$B$2</f>
        <v>10.875</v>
      </c>
      <c r="F7" t="s">
        <v>35</v>
      </c>
      <c r="G7" s="4">
        <f>E7*0.0043</f>
        <v>0.046763</v>
      </c>
    </row>
    <row r="8">
      <c r="A8" t="s">
        <v>36</v>
      </c>
      <c r="B8" t="s">
        <v>37</v>
      </c>
      <c r="C8" t="s">
        <v>38</v>
      </c>
      <c r="D8" s="9">
        <v>0.15</v>
      </c>
      <c r="E8" s="11">
        <f>D8*$B$2</f>
        <v>0.15</v>
      </c>
      <c r="F8" t="s">
        <v>39</v>
      </c>
      <c r="G8" s="4">
        <f>E8*24.02</f>
        <v>3.603</v>
      </c>
    </row>
    <row r="9">
      <c r="A9" t="s">
        <v>40</v>
      </c>
      <c r="B9" t="s">
        <v>41</v>
      </c>
      <c r="C9" t="s">
        <v>42</v>
      </c>
      <c r="D9" s="9">
        <v>3</v>
      </c>
      <c r="E9" s="11">
        <f>D9*$B$2</f>
        <v>3</v>
      </c>
      <c r="F9" t="s">
        <v>25</v>
      </c>
      <c r="G9" s="4">
        <f>E9*12.6</f>
        <v>37.8</v>
      </c>
    </row>
    <row r="10">
      <c r="A10" t="s">
        <v>43</v>
      </c>
      <c r="B10" t="s">
        <v>44</v>
      </c>
      <c r="C10" t="s">
        <v>45</v>
      </c>
      <c r="D10" s="9">
        <v>0.0002</v>
      </c>
      <c r="E10" s="11">
        <f>D10*$B$2</f>
        <v>0.0002</v>
      </c>
      <c r="F10" t="s">
        <v>46</v>
      </c>
      <c r="G10" s="4">
        <f>E10*25</f>
        <v>0.005</v>
      </c>
    </row>
    <row r="11">
      <c r="A11" t="s">
        <v>47</v>
      </c>
      <c r="B11" t="s">
        <v>48</v>
      </c>
      <c r="C11" t="s">
        <v>45</v>
      </c>
      <c r="D11" s="9">
        <v>0.006</v>
      </c>
      <c r="E11" s="11">
        <f>D11*$B$2</f>
        <v>0.006</v>
      </c>
      <c r="F11" t="s">
        <v>46</v>
      </c>
      <c r="G11" s="4">
        <f>E11*20</f>
        <v>0.12</v>
      </c>
    </row>
    <row r="12">
      <c r="A12" t="s">
        <v>49</v>
      </c>
      <c r="B12" t="s">
        <v>50</v>
      </c>
      <c r="C12" t="s">
        <v>45</v>
      </c>
      <c r="D12" s="9">
        <v>0.002</v>
      </c>
      <c r="E12" s="11">
        <f>D12*$B$2</f>
        <v>0.002</v>
      </c>
      <c r="F12" t="s">
        <v>46</v>
      </c>
      <c r="G12" s="4">
        <f>E12*9.8</f>
        <v>0.0196</v>
      </c>
    </row>
    <row r="13">
      <c r="A13" t="s">
        <v>51</v>
      </c>
      <c r="B13" t="s">
        <v>52</v>
      </c>
      <c r="C13" t="s">
        <v>45</v>
      </c>
      <c r="D13" s="9">
        <v>0.012</v>
      </c>
      <c r="E13" s="11">
        <f>D13*$B$2</f>
        <v>0.012</v>
      </c>
      <c r="F13" t="s">
        <v>46</v>
      </c>
      <c r="G13" s="4">
        <f>E13*14.8</f>
        <v>0.1776</v>
      </c>
    </row>
    <row r="14">
      <c r="A14" t="s">
        <v>53</v>
      </c>
      <c r="B14" t="s">
        <v>54</v>
      </c>
      <c r="C14" t="s">
        <v>45</v>
      </c>
      <c r="D14" s="9">
        <v>0.004</v>
      </c>
      <c r="E14" s="11">
        <f>D14*$B$2</f>
        <v>0.004</v>
      </c>
      <c r="F14" t="s">
        <v>46</v>
      </c>
      <c r="G14" s="4">
        <f>E14*12</f>
        <v>0.048</v>
      </c>
    </row>
    <row r="15">
      <c r="A15" t="s">
        <v>55</v>
      </c>
      <c r="B15" t="s">
        <v>56</v>
      </c>
      <c r="C15" t="s">
        <v>45</v>
      </c>
      <c r="D15" s="9">
        <v>0.007</v>
      </c>
      <c r="E15" s="11">
        <f>D15*$B$2</f>
        <v>0.007</v>
      </c>
      <c r="F15" t="s">
        <v>46</v>
      </c>
      <c r="G15" s="4">
        <f>E15*12.5</f>
        <v>0.0875</v>
      </c>
    </row>
    <row r="16">
      <c r="A16" t="s">
        <v>57</v>
      </c>
      <c r="B16" t="s">
        <v>58</v>
      </c>
      <c r="C16" t="s">
        <v>59</v>
      </c>
      <c r="D16" s="9">
        <v>0.015</v>
      </c>
      <c r="E16" s="11">
        <f>D16*$B$2</f>
        <v>0.015</v>
      </c>
      <c r="F16" t="s">
        <v>46</v>
      </c>
      <c r="G16" s="4">
        <f>E16*9.5</f>
        <v>0.1425</v>
      </c>
    </row>
    <row r="17">
      <c r="A17" t="s">
        <v>60</v>
      </c>
      <c r="B17" t="s">
        <v>61</v>
      </c>
      <c r="C17" t="s">
        <v>62</v>
      </c>
      <c r="D17" s="9">
        <v>1.3</v>
      </c>
      <c r="E17" s="11">
        <f>D17*$B$2</f>
        <v>1.3</v>
      </c>
      <c r="F17" t="s">
        <v>46</v>
      </c>
      <c r="G17" s="4">
        <f>E17*0.56</f>
        <v>0.728</v>
      </c>
    </row>
    <row r="18">
      <c r="A18" t="s">
        <v>63</v>
      </c>
      <c r="B18" t="s">
        <v>64</v>
      </c>
      <c r="C18" t="s">
        <v>65</v>
      </c>
      <c r="D18" s="9">
        <v>0.125</v>
      </c>
      <c r="E18" s="11">
        <f>D18*$B$2</f>
        <v>0.125</v>
      </c>
      <c r="F18" t="s">
        <v>46</v>
      </c>
      <c r="G18" s="4">
        <f>E18*19.69</f>
        <v>2.46125</v>
      </c>
    </row>
    <row r="19">
      <c r="A19" t="s">
        <v>66</v>
      </c>
      <c r="B19" t="s">
        <v>67</v>
      </c>
      <c r="C19" t="s">
        <v>68</v>
      </c>
      <c r="D19" s="9">
        <v>0.1</v>
      </c>
      <c r="E19" s="11">
        <f>D19*$B$2</f>
        <v>0.1</v>
      </c>
      <c r="F19" t="s">
        <v>39</v>
      </c>
      <c r="G19" s="4">
        <f>E19*65.22</f>
        <v>6.522</v>
      </c>
    </row>
    <row r="20">
      <c r="A20" t="s">
        <v>69</v>
      </c>
      <c r="B20" t="s">
        <v>70</v>
      </c>
      <c r="C20" t="s">
        <v>71</v>
      </c>
      <c r="D20" s="9">
        <v>15</v>
      </c>
      <c r="E20" s="11">
        <f>D20*$B$2</f>
        <v>15</v>
      </c>
      <c r="F20" t="s">
        <v>35</v>
      </c>
      <c r="G20" s="4">
        <f>E20*1.67</f>
        <v>25.05</v>
      </c>
    </row>
    <row r="21">
      <c r="A21" t="s">
        <v>72</v>
      </c>
      <c r="B21" t="s">
        <v>73</v>
      </c>
      <c r="C21" t="s">
        <v>74</v>
      </c>
      <c r="D21" s="9">
        <v>1.3</v>
      </c>
      <c r="E21" s="11">
        <f>D21*$B$2</f>
        <v>1.3</v>
      </c>
      <c r="F21" t="s">
        <v>46</v>
      </c>
      <c r="G21" s="4">
        <f>E21*5.2</f>
        <v>6.76</v>
      </c>
    </row>
    <row r="22">
      <c r="A22" t="s">
        <v>75</v>
      </c>
      <c r="B22" t="s">
        <v>76</v>
      </c>
      <c r="C22" t="s">
        <v>77</v>
      </c>
      <c r="D22" s="9">
        <v>5</v>
      </c>
      <c r="E22" s="11">
        <f>D22*$B$2</f>
        <v>5</v>
      </c>
      <c r="F22" t="s">
        <v>35</v>
      </c>
      <c r="G22" s="4">
        <f>E22*2.2</f>
        <v>11</v>
      </c>
    </row>
    <row r="23">
      <c r="A23" t="s">
        <v>78</v>
      </c>
      <c r="B23" t="s">
        <v>79</v>
      </c>
      <c r="C23" t="s">
        <v>80</v>
      </c>
      <c r="D23" s="9">
        <v>2</v>
      </c>
      <c r="E23" s="11">
        <f>D23*$B$2</f>
        <v>2</v>
      </c>
      <c r="F23" t="s">
        <v>46</v>
      </c>
      <c r="G23" s="4">
        <f>E23*7.2</f>
        <v>14.4</v>
      </c>
    </row>
    <row r="24">
      <c r="A24" t="s">
        <v>81</v>
      </c>
      <c r="B24" t="s">
        <v>82</v>
      </c>
      <c r="C24" t="s">
        <v>80</v>
      </c>
      <c r="D24" s="9">
        <v>1</v>
      </c>
      <c r="E24" s="11">
        <f>D24*$B$2</f>
        <v>1</v>
      </c>
      <c r="F24" t="s">
        <v>46</v>
      </c>
      <c r="G24" s="4">
        <f>E24*14.5</f>
        <v>14.5</v>
      </c>
    </row>
    <row r="25">
      <c r="A25" t="s">
        <v>83</v>
      </c>
      <c r="B25" t="s">
        <v>84</v>
      </c>
      <c r="C25" t="s">
        <v>85</v>
      </c>
      <c r="D25" s="9">
        <v>0.4</v>
      </c>
      <c r="E25" s="11">
        <f>D25*$B$2</f>
        <v>0.4</v>
      </c>
      <c r="F25" t="s">
        <v>46</v>
      </c>
      <c r="G25" s="4">
        <f>E25*1.1</f>
        <v>0.44</v>
      </c>
    </row>
    <row r="26">
      <c r="A26" t="s">
        <v>86</v>
      </c>
      <c r="B26" t="s">
        <v>87</v>
      </c>
      <c r="C26" t="s">
        <v>85</v>
      </c>
      <c r="D26" s="9">
        <v>0.32</v>
      </c>
      <c r="E26" s="11">
        <f>D26*$B$2</f>
        <v>0.32</v>
      </c>
      <c r="F26" t="s">
        <v>46</v>
      </c>
      <c r="G26" s="4">
        <f>E26*1.8</f>
        <v>0.576</v>
      </c>
    </row>
    <row r="27">
      <c r="A27" t="s">
        <v>88</v>
      </c>
      <c r="B27" t="s">
        <v>89</v>
      </c>
      <c r="C27" t="s">
        <v>85</v>
      </c>
      <c r="D27" s="9">
        <v>2.9</v>
      </c>
      <c r="E27" s="11">
        <f>D27*$B$2</f>
        <v>2.9</v>
      </c>
      <c r="F27" t="s">
        <v>46</v>
      </c>
      <c r="G27" s="4">
        <f>E27*0.4</f>
        <v>1.16</v>
      </c>
    </row>
    <row r="28">
      <c r="A28" t="s">
        <v>90</v>
      </c>
      <c r="B28" t="s">
        <v>91</v>
      </c>
      <c r="C28" t="s">
        <v>85</v>
      </c>
      <c r="D28" s="9">
        <v>0.8</v>
      </c>
      <c r="E28" s="11">
        <f>D28*$B$2</f>
        <v>0.8</v>
      </c>
      <c r="F28" t="s">
        <v>46</v>
      </c>
      <c r="G28" s="4">
        <f>E28*0.9</f>
        <v>0.72</v>
      </c>
    </row>
    <row r="29">
      <c r="A29" t="s">
        <v>92</v>
      </c>
      <c r="B29" t="s">
        <v>93</v>
      </c>
      <c r="C29" t="s">
        <v>94</v>
      </c>
      <c r="D29" s="9">
        <v>0.2</v>
      </c>
      <c r="E29" s="11">
        <f>D29*$B$2</f>
        <v>0.2</v>
      </c>
      <c r="F29" t="s">
        <v>46</v>
      </c>
      <c r="G29" s="4">
        <f>E29*8.11</f>
        <v>1.622</v>
      </c>
    </row>
    <row r="30">
      <c r="A30" t="s">
        <v>95</v>
      </c>
      <c r="B30" t="s">
        <v>96</v>
      </c>
      <c r="C30" t="s">
        <v>97</v>
      </c>
      <c r="D30" s="9">
        <v>8.5</v>
      </c>
      <c r="E30" s="11">
        <f>D30*$B$2</f>
        <v>8.5</v>
      </c>
      <c r="F30" t="s">
        <v>46</v>
      </c>
      <c r="G30" s="4">
        <f>E30*3.5</f>
        <v>29.75</v>
      </c>
    </row>
    <row r="31">
      <c r="A31" t="s">
        <v>98</v>
      </c>
      <c r="B31" t="s">
        <v>99</v>
      </c>
      <c r="C31" t="s">
        <v>100</v>
      </c>
      <c r="D31" s="9">
        <v>0.273</v>
      </c>
      <c r="E31" s="11">
        <f>D31*$B$2</f>
        <v>0.273</v>
      </c>
      <c r="F31" t="s">
        <v>46</v>
      </c>
      <c r="G31" s="4">
        <f>E31*0.35</f>
        <v>0.09555</v>
      </c>
    </row>
    <row r="32">
      <c r="A32" t="s">
        <v>101</v>
      </c>
      <c r="B32" t="s">
        <v>102</v>
      </c>
      <c r="C32" t="s">
        <v>103</v>
      </c>
      <c r="D32" s="9">
        <v>0.1</v>
      </c>
      <c r="E32" s="11">
        <f>D32*$B$2</f>
        <v>0.1</v>
      </c>
      <c r="F32" t="s">
        <v>46</v>
      </c>
      <c r="G32" s="4">
        <f>E32*0.82</f>
        <v>0.082</v>
      </c>
    </row>
    <row r="33">
      <c r="A33" t="s">
        <v>104</v>
      </c>
      <c r="B33" t="s">
        <v>105</v>
      </c>
      <c r="C33" t="s">
        <v>106</v>
      </c>
      <c r="D33" s="9">
        <v>14</v>
      </c>
      <c r="E33" s="11">
        <f>D33*$B$2</f>
        <v>14</v>
      </c>
      <c r="F33" t="s">
        <v>46</v>
      </c>
      <c r="G33" s="4">
        <f>E33*23.7</f>
        <v>331.8</v>
      </c>
    </row>
    <row r="34">
      <c r="A34" t="s" s="12">
        <v>107</v>
      </c>
      <c r="B34" t="s">
        <v>108</v>
      </c>
      <c r="C34" t="s">
        <v>109</v>
      </c>
      <c r="D34" s="9">
        <v>2</v>
      </c>
      <c r="E34" s="11">
        <f>D34*$B$2</f>
        <v>2</v>
      </c>
      <c r="F34" t="s">
        <v>46</v>
      </c>
      <c r="G34" s="4">
        <f>E34*2.5</f>
        <v>5</v>
      </c>
    </row>
    <row r="35">
      <c r="A35" t="s" s="12">
        <v>110</v>
      </c>
      <c r="B35" t="s">
        <v>111</v>
      </c>
      <c r="C35" t="s">
        <v>109</v>
      </c>
      <c r="D35" s="9">
        <v>2</v>
      </c>
      <c r="E35" s="11">
        <f>D35*$B$2</f>
        <v>2</v>
      </c>
      <c r="F35" t="s">
        <v>46</v>
      </c>
      <c r="G35" s="4">
        <f>E35*2</f>
        <v>4</v>
      </c>
    </row>
    <row r="36">
      <c r="A36"/>
      <c r="B36"/>
      <c r="C36"/>
      <c r="D36"/>
      <c r="E36"/>
      <c r="F36" t="s" s="3">
        <v>112</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113</v>
      </c>
      <c r="B1" t="s" s="2">
        <v>114</v>
      </c>
      <c r="C1" t="s" s="2">
        <v>115</v>
      </c>
      <c r="D1" t="s" s="2">
        <v>116</v>
      </c>
      <c r="E1" t="s" s="2">
        <v>30</v>
      </c>
      <c r="F1" t="s" s="2">
        <v>5</v>
      </c>
    </row>
    <row r="2">
      <c r="A2">
        <v>0</v>
      </c>
      <c r="B2" t="s">
        <v>2</v>
      </c>
      <c r="C2" t="s">
        <v>117</v>
      </c>
      <c r="D2" s="11">
        <v>100</v>
      </c>
      <c r="E2" t="s">
        <v>25</v>
      </c>
      <c r="F2" t="s">
        <v>118</v>
      </c>
    </row>
    <row r="3">
      <c r="A3">
        <v>1</v>
      </c>
      <c r="B3" t="s">
        <v>119</v>
      </c>
      <c r="C3" t="s">
        <v>120</v>
      </c>
      <c r="D3" s="11">
        <v>8.5</v>
      </c>
      <c r="E3" t="s">
        <v>46</v>
      </c>
      <c r="F3" t="s">
        <v>97</v>
      </c>
    </row>
    <row r="4">
      <c r="A4">
        <v>1</v>
      </c>
      <c r="B4" t="s">
        <v>121</v>
      </c>
      <c r="C4" t="s">
        <v>117</v>
      </c>
      <c r="D4" s="11">
        <v>11</v>
      </c>
      <c r="E4" t="s">
        <v>35</v>
      </c>
      <c r="F4" t="s">
        <v>122</v>
      </c>
    </row>
    <row r="5">
      <c r="A5">
        <v>1</v>
      </c>
      <c r="B5" t="s">
        <v>123</v>
      </c>
      <c r="C5" t="s">
        <v>117</v>
      </c>
      <c r="D5" s="11">
        <v>20</v>
      </c>
      <c r="E5" t="s">
        <v>35</v>
      </c>
      <c r="F5" t="s">
        <v>122</v>
      </c>
    </row>
    <row r="6">
      <c r="A6">
        <v>1</v>
      </c>
      <c r="B6" t="s">
        <v>124</v>
      </c>
      <c r="C6" t="s">
        <v>120</v>
      </c>
      <c r="D6" s="11">
        <v>2</v>
      </c>
      <c r="E6" t="s">
        <v>46</v>
      </c>
      <c r="F6" t="s">
        <v>80</v>
      </c>
    </row>
    <row r="7">
      <c r="A7">
        <v>2</v>
      </c>
      <c r="B7" t="s">
        <v>125</v>
      </c>
      <c r="C7" t="s">
        <v>120</v>
      </c>
      <c r="D7" s="11">
        <v>14</v>
      </c>
      <c r="E7" t="s">
        <v>46</v>
      </c>
      <c r="F7" t="s">
        <v>106</v>
      </c>
    </row>
    <row r="8">
      <c r="A8">
        <v>2</v>
      </c>
      <c r="B8" t="s">
        <v>126</v>
      </c>
      <c r="C8" t="s">
        <v>120</v>
      </c>
      <c r="D8" s="11">
        <v>15</v>
      </c>
      <c r="E8" t="s">
        <v>35</v>
      </c>
      <c r="F8" t="s">
        <v>71</v>
      </c>
    </row>
    <row r="9">
      <c r="A9">
        <v>2</v>
      </c>
      <c r="B9" t="s">
        <v>127</v>
      </c>
      <c r="C9" t="s">
        <v>120</v>
      </c>
      <c r="D9" s="11">
        <v>0.006</v>
      </c>
      <c r="E9" t="s">
        <v>46</v>
      </c>
      <c r="F9" t="s">
        <v>45</v>
      </c>
    </row>
    <row r="10">
      <c r="A10">
        <v>2</v>
      </c>
      <c r="B10" t="s">
        <v>128</v>
      </c>
      <c r="C10" t="s">
        <v>120</v>
      </c>
      <c r="D10" s="11">
        <v>2.5</v>
      </c>
      <c r="E10" t="s">
        <v>46</v>
      </c>
      <c r="F10" t="s">
        <v>85</v>
      </c>
    </row>
    <row r="11">
      <c r="A11">
        <v>2</v>
      </c>
      <c r="B11" t="s">
        <v>129</v>
      </c>
      <c r="C11" t="s">
        <v>120</v>
      </c>
      <c r="D11" s="11">
        <v>1.3</v>
      </c>
      <c r="E11" t="s">
        <v>46</v>
      </c>
      <c r="F11" t="s">
        <v>62</v>
      </c>
    </row>
    <row r="12">
      <c r="A12">
        <v>2</v>
      </c>
      <c r="B12" t="s">
        <v>130</v>
      </c>
      <c r="C12" t="s">
        <v>120</v>
      </c>
      <c r="D12" s="11">
        <v>0.2</v>
      </c>
      <c r="E12" t="s">
        <v>46</v>
      </c>
      <c r="F12" t="s">
        <v>94</v>
      </c>
    </row>
    <row r="13">
      <c r="A13">
        <v>2</v>
      </c>
      <c r="B13" t="s">
        <v>131</v>
      </c>
      <c r="C13" t="s">
        <v>117</v>
      </c>
      <c r="D13" s="11">
        <v>0.5</v>
      </c>
      <c r="E13" t="s">
        <v>35</v>
      </c>
      <c r="F13" t="s">
        <v>132</v>
      </c>
    </row>
    <row r="14">
      <c r="A14">
        <v>2</v>
      </c>
      <c r="B14" t="s">
        <v>133</v>
      </c>
      <c r="C14" t="s">
        <v>120</v>
      </c>
      <c r="D14" s="11">
        <v>1.3</v>
      </c>
      <c r="E14" t="s">
        <v>46</v>
      </c>
      <c r="F14" t="s">
        <v>74</v>
      </c>
    </row>
    <row r="15">
      <c r="A15">
        <v>3</v>
      </c>
      <c r="B15" t="s">
        <v>134</v>
      </c>
      <c r="C15" t="s">
        <v>120</v>
      </c>
      <c r="D15" s="11">
        <v>0.1</v>
      </c>
      <c r="E15" t="s">
        <v>39</v>
      </c>
      <c r="F15" t="s">
        <v>68</v>
      </c>
    </row>
    <row r="16">
      <c r="A16">
        <v>2</v>
      </c>
      <c r="B16" t="s">
        <v>135</v>
      </c>
      <c r="C16" t="s">
        <v>117</v>
      </c>
      <c r="D16" s="11">
        <v>1.5</v>
      </c>
      <c r="E16" t="s">
        <v>35</v>
      </c>
      <c r="F16" t="s">
        <v>132</v>
      </c>
    </row>
    <row r="17">
      <c r="A17">
        <v>2</v>
      </c>
      <c r="B17" t="s">
        <v>136</v>
      </c>
      <c r="C17" t="s">
        <v>120</v>
      </c>
      <c r="D17" s="11">
        <v>0.2</v>
      </c>
      <c r="E17" t="s">
        <v>46</v>
      </c>
      <c r="F17" t="s">
        <v>100</v>
      </c>
    </row>
    <row r="18">
      <c r="A18">
        <v>3</v>
      </c>
      <c r="B18" t="s">
        <v>137</v>
      </c>
      <c r="C18" t="s">
        <v>120</v>
      </c>
      <c r="D18" s="11">
        <v>0.15</v>
      </c>
      <c r="E18" t="s">
        <v>39</v>
      </c>
      <c r="F18" t="s">
        <v>38</v>
      </c>
    </row>
    <row r="19">
      <c r="A19">
        <v>2</v>
      </c>
      <c r="B19" t="s">
        <v>138</v>
      </c>
      <c r="C19" t="s">
        <v>120</v>
      </c>
      <c r="D19" s="11">
        <v>0.012</v>
      </c>
      <c r="E19" t="s">
        <v>46</v>
      </c>
      <c r="F19" t="s">
        <v>45</v>
      </c>
    </row>
    <row r="20">
      <c r="A20">
        <v>2</v>
      </c>
      <c r="B20" t="s">
        <v>139</v>
      </c>
      <c r="C20" t="s">
        <v>117</v>
      </c>
      <c r="D20" s="11">
        <v>4</v>
      </c>
      <c r="E20" t="s">
        <v>35</v>
      </c>
      <c r="F20" t="s">
        <v>140</v>
      </c>
    </row>
    <row r="21">
      <c r="A21">
        <v>3</v>
      </c>
      <c r="B21" t="s">
        <v>141</v>
      </c>
      <c r="C21" t="s">
        <v>120</v>
      </c>
      <c r="D21" s="11">
        <v>2</v>
      </c>
      <c r="E21" t="s">
        <v>46</v>
      </c>
      <c r="F21" t="s">
        <v>109</v>
      </c>
    </row>
    <row r="22">
      <c r="A22">
        <v>3</v>
      </c>
      <c r="B22" t="s">
        <v>142</v>
      </c>
      <c r="C22" t="s">
        <v>120</v>
      </c>
      <c r="D22" s="11">
        <v>2</v>
      </c>
      <c r="E22" t="s">
        <v>46</v>
      </c>
      <c r="F22" t="s">
        <v>109</v>
      </c>
    </row>
    <row r="23">
      <c r="A23">
        <v>3</v>
      </c>
      <c r="B23" t="s">
        <v>143</v>
      </c>
      <c r="C23" t="s">
        <v>120</v>
      </c>
      <c r="D23" s="11">
        <v>0.4</v>
      </c>
      <c r="E23" t="s">
        <v>46</v>
      </c>
      <c r="F23" t="s">
        <v>85</v>
      </c>
    </row>
    <row r="24">
      <c r="A24">
        <v>3</v>
      </c>
      <c r="B24" t="s">
        <v>144</v>
      </c>
      <c r="C24" t="s">
        <v>120</v>
      </c>
      <c r="D24" s="11">
        <v>0.4</v>
      </c>
      <c r="E24" t="s">
        <v>46</v>
      </c>
      <c r="F24" t="s">
        <v>85</v>
      </c>
    </row>
    <row r="25">
      <c r="A25">
        <v>3</v>
      </c>
      <c r="B25" t="s">
        <v>145</v>
      </c>
      <c r="C25" t="s">
        <v>120</v>
      </c>
      <c r="D25" s="11">
        <v>0.8</v>
      </c>
      <c r="E25" t="s">
        <v>46</v>
      </c>
      <c r="F25" t="s">
        <v>85</v>
      </c>
    </row>
    <row r="26">
      <c r="A26">
        <v>3</v>
      </c>
      <c r="B26" t="s">
        <v>146</v>
      </c>
      <c r="C26" t="s">
        <v>120</v>
      </c>
      <c r="D26" s="11">
        <v>0.32</v>
      </c>
      <c r="E26" t="s">
        <v>46</v>
      </c>
      <c r="F26" t="s">
        <v>85</v>
      </c>
    </row>
    <row r="27">
      <c r="A27">
        <v>3</v>
      </c>
      <c r="B27" t="s">
        <v>147</v>
      </c>
      <c r="C27" t="s">
        <v>120</v>
      </c>
      <c r="D27" s="11">
        <v>6</v>
      </c>
      <c r="E27" t="s">
        <v>35</v>
      </c>
      <c r="F27" t="s">
        <v>34</v>
      </c>
    </row>
    <row r="28">
      <c r="A28">
        <v>3</v>
      </c>
      <c r="B28" t="s">
        <v>148</v>
      </c>
      <c r="C28" t="s">
        <v>117</v>
      </c>
      <c r="D28" s="11">
        <v>4</v>
      </c>
      <c r="E28" t="s">
        <v>25</v>
      </c>
      <c r="F28" t="s">
        <v>132</v>
      </c>
    </row>
    <row r="29">
      <c r="A29">
        <v>4</v>
      </c>
      <c r="B29" t="s">
        <v>149</v>
      </c>
      <c r="C29" t="s">
        <v>120</v>
      </c>
      <c r="D29" s="11">
        <v>0</v>
      </c>
      <c r="E29" t="s">
        <v>46</v>
      </c>
      <c r="F29" t="s">
        <v>45</v>
      </c>
    </row>
    <row r="30">
      <c r="A30">
        <v>3</v>
      </c>
      <c r="B30" t="s">
        <v>150</v>
      </c>
      <c r="C30" t="s">
        <v>120</v>
      </c>
      <c r="D30" s="11">
        <v>0.004</v>
      </c>
      <c r="E30" t="s">
        <v>46</v>
      </c>
      <c r="F30" t="s">
        <v>45</v>
      </c>
    </row>
    <row r="31">
      <c r="A31">
        <v>2</v>
      </c>
      <c r="B31" t="s">
        <v>151</v>
      </c>
      <c r="C31" t="s">
        <v>120</v>
      </c>
      <c r="D31" s="11">
        <v>5</v>
      </c>
      <c r="E31" t="s">
        <v>35</v>
      </c>
      <c r="F31" t="s">
        <v>77</v>
      </c>
    </row>
    <row r="32">
      <c r="A32">
        <v>2</v>
      </c>
      <c r="B32" t="s">
        <v>152</v>
      </c>
      <c r="C32" t="s">
        <v>117</v>
      </c>
      <c r="D32" s="11">
        <v>5</v>
      </c>
      <c r="E32" t="s">
        <v>35</v>
      </c>
      <c r="F32" t="s">
        <v>153</v>
      </c>
    </row>
    <row r="33">
      <c r="A33">
        <v>3</v>
      </c>
      <c r="B33" t="s">
        <v>147</v>
      </c>
      <c r="C33" t="s">
        <v>120</v>
      </c>
      <c r="D33" s="11">
        <v>4.875</v>
      </c>
      <c r="E33" t="s">
        <v>35</v>
      </c>
      <c r="F33" t="s">
        <v>34</v>
      </c>
    </row>
    <row r="34">
      <c r="A34">
        <v>3</v>
      </c>
      <c r="B34" t="s">
        <v>154</v>
      </c>
      <c r="C34" t="s">
        <v>120</v>
      </c>
      <c r="D34" s="11">
        <v>0.125</v>
      </c>
      <c r="E34" t="s">
        <v>46</v>
      </c>
      <c r="F34" t="s">
        <v>65</v>
      </c>
    </row>
    <row r="35">
      <c r="A35">
        <v>2</v>
      </c>
      <c r="B35" t="s">
        <v>155</v>
      </c>
      <c r="C35" t="s">
        <v>117</v>
      </c>
      <c r="D35" s="11">
        <v>3</v>
      </c>
      <c r="E35" t="s">
        <v>25</v>
      </c>
      <c r="F35" t="s">
        <v>153</v>
      </c>
    </row>
    <row r="36">
      <c r="A36">
        <v>3</v>
      </c>
      <c r="B36" t="s">
        <v>156</v>
      </c>
      <c r="C36" t="s">
        <v>117</v>
      </c>
      <c r="D36" s="11">
        <v>2.64</v>
      </c>
      <c r="E36" t="s">
        <v>46</v>
      </c>
      <c r="F36" t="s">
        <v>153</v>
      </c>
    </row>
    <row r="37">
      <c r="A37">
        <v>4</v>
      </c>
      <c r="B37" t="s">
        <v>157</v>
      </c>
      <c r="C37" t="s">
        <v>120</v>
      </c>
      <c r="D37" s="11">
        <v>3</v>
      </c>
      <c r="E37" t="s">
        <v>25</v>
      </c>
      <c r="F37" t="s">
        <v>42</v>
      </c>
    </row>
    <row r="38">
      <c r="A38">
        <v>2</v>
      </c>
      <c r="B38" t="s">
        <v>158</v>
      </c>
      <c r="C38" t="s">
        <v>120</v>
      </c>
      <c r="D38" s="11">
        <v>0.015</v>
      </c>
      <c r="E38" t="s">
        <v>46</v>
      </c>
      <c r="F38" t="s">
        <v>59</v>
      </c>
    </row>
    <row r="39">
      <c r="A39">
        <v>2</v>
      </c>
      <c r="B39" t="s">
        <v>159</v>
      </c>
      <c r="C39" t="s">
        <v>120</v>
      </c>
      <c r="D39" s="11">
        <v>0.1</v>
      </c>
      <c r="E39" t="s">
        <v>46</v>
      </c>
      <c r="F39" t="s">
        <v>103</v>
      </c>
    </row>
    <row r="40">
      <c r="A40">
        <v>2</v>
      </c>
      <c r="B40" t="s">
        <v>136</v>
      </c>
      <c r="C40" t="s">
        <v>120</v>
      </c>
      <c r="D40" s="11">
        <v>0.073</v>
      </c>
      <c r="E40" t="s">
        <v>46</v>
      </c>
      <c r="F40" t="s">
        <v>100</v>
      </c>
    </row>
    <row r="41">
      <c r="A41">
        <v>2</v>
      </c>
      <c r="B41" t="s">
        <v>160</v>
      </c>
      <c r="C41" t="s">
        <v>120</v>
      </c>
      <c r="D41" s="11">
        <v>0.007</v>
      </c>
      <c r="E41" t="s">
        <v>46</v>
      </c>
      <c r="F41" t="s">
        <v>45</v>
      </c>
    </row>
    <row r="42">
      <c r="A42">
        <v>1</v>
      </c>
      <c r="B42" t="s">
        <v>161</v>
      </c>
      <c r="C42" t="s">
        <v>120</v>
      </c>
      <c r="D42" s="11">
        <v>0.002</v>
      </c>
      <c r="E42" t="s">
        <v>46</v>
      </c>
      <c r="F42" t="s">
        <v>45</v>
      </c>
    </row>
    <row r="43">
      <c r="A43">
        <v>1</v>
      </c>
      <c r="B43" t="s">
        <v>162</v>
      </c>
      <c r="C43" t="s">
        <v>120</v>
      </c>
      <c r="D43" s="11">
        <v>1</v>
      </c>
      <c r="E43" t="s">
        <v>46</v>
      </c>
      <c r="F43" t="s">
        <v>80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163</v>
      </c>
      <c r="B1" t="s" s="2">
        <v>164</v>
      </c>
      <c r="C1" t="s" s="2">
        <v>165</v>
      </c>
      <c r="D1" t="s" s="2">
        <v>166</v>
      </c>
      <c r="E1" t="s" s="2">
        <v>167</v>
      </c>
      <c r="F1" t="s" s="2">
        <v>168</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4"/>
      <c r="F6"/>
    </row>
    <row r="7">
      <c r="A7" t="s">
        <v>2</v>
      </c>
      <c r="B7">
        <v>6</v>
      </c>
      <c r="C7"/>
      <c r="D7" t="s" s="14">
        <v>169</v>
      </c>
      <c r="E7" t="s" s="14"/>
      <c r="F7"/>
    </row>
    <row r="8">
      <c r="A8" t="s">
        <v>2</v>
      </c>
      <c r="B8">
        <v>7</v>
      </c>
      <c r="C8"/>
      <c r="D8" t="s" s="14">
        <v>170</v>
      </c>
      <c r="E8" t="s" s="14"/>
      <c r="F8"/>
    </row>
    <row r="9">
      <c r="A9" t="s">
        <v>171</v>
      </c>
      <c r="B9">
        <v>1</v>
      </c>
      <c r="C9"/>
      <c r="D9" t="inlineStr" s="14">
        <is>
          <t>Mise en place du poste de travail — Contrôler les D.L.C. et peser les denrées, sélectionner le matériel. Désinfecter le matériel et le poste de travail suivant les protocoles.</t>
        </is>
      </c>
      <c r="E9" t="s" s="14"/>
      <c r="F9"/>
    </row>
    <row r="10">
      <c r="A10" t="s">
        <v>171</v>
      </c>
      <c r="B10">
        <v>2</v>
      </c>
      <c r="C10"/>
      <c r="D10"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4"/>
      <c r="F10"/>
    </row>
    <row r="11">
      <c r="A11" t="s">
        <v>171</v>
      </c>
      <c r="B11">
        <v>3</v>
      </c>
      <c r="C11"/>
      <c r="D11"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4"/>
      <c r="F11"/>
    </row>
    <row r="12">
      <c r="A12" t="s">
        <v>171</v>
      </c>
      <c r="B12">
        <v>4</v>
      </c>
      <c r="C12"/>
      <c r="D12"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4"/>
      <c r="F12"/>
    </row>
    <row r="13">
      <c r="A13" t="s">
        <v>171</v>
      </c>
      <c r="B13">
        <v>5</v>
      </c>
      <c r="C13"/>
      <c r="D13" t="inlineStr" s="14">
        <is>
          <t>Finition — Rectifier l'assaisonnement (sel, poivre, sucre pour retirer l'acidité de la tomate). Contrôler la température suivant la procédure de fin de cuisson. Stocker en armoire chaude en attente de consommation.</t>
        </is>
      </c>
      <c r="E13" t="s" s="14"/>
      <c r="F13"/>
    </row>
    <row r="14">
      <c r="A14" t="s">
        <v>172</v>
      </c>
      <c r="B14">
        <v>1</v>
      </c>
      <c r="C14"/>
      <c r="D14" t="inlineStr" s="14">
        <is>
          <t>Confectionner la béchamel selon la recette de base (GRO_CDC_200A), en réduisant le lait de 2,5 L. Ajouter la crème fraîche en liaison terminale, hors du feu. Émulsionner au mixeur.</t>
        </is>
      </c>
      <c r="E14" t="s" s="14"/>
      <c r="F14"/>
    </row>
    <row r="15">
      <c r="A15" t="s">
        <v>173</v>
      </c>
      <c r="B15">
        <v>1</v>
      </c>
      <c r="C15" t="s">
        <v>174</v>
      </c>
      <c r="D15" t="s" s="14">
        <v>175</v>
      </c>
      <c r="E15" t="s" s="14">
        <v>176</v>
      </c>
      <c r="F15"/>
    </row>
    <row r="16">
      <c r="A16" t="s">
        <v>173</v>
      </c>
      <c r="B16">
        <v>2</v>
      </c>
      <c r="C16" t="s">
        <v>177</v>
      </c>
      <c r="D16" t="s" s="14">
        <v>178</v>
      </c>
      <c r="E16" t="s" s="14">
        <v>179</v>
      </c>
      <c r="F16"/>
    </row>
    <row r="17">
      <c r="A17" t="s">
        <v>173</v>
      </c>
      <c r="B17">
        <v>3</v>
      </c>
      <c r="C17" t="s">
        <v>180</v>
      </c>
      <c r="D17" t="inlineStr" s="14">
        <is>
          <t>Blanchir les os et la viande (ils peuvent être mis à dégorger au préalable) — Mouiller à l'eau froide, porter à ébullition, laisser frémir quelques minutes en écumant ; rafraîchir à l'eau courante, rincer, égoutter ; rincer le récipient.</t>
        </is>
      </c>
      <c r="E17" t="s" s="14">
        <v>181</v>
      </c>
      <c r="F17"/>
    </row>
    <row r="18">
      <c r="A18" t="s">
        <v>173</v>
      </c>
      <c r="B18">
        <v>4</v>
      </c>
      <c r="C18" t="s">
        <v>182</v>
      </c>
      <c r="D18" t="s" s="14">
        <v>183</v>
      </c>
      <c r="E18" t="s" s="14">
        <v>184</v>
      </c>
      <c r="F18"/>
    </row>
    <row r="19">
      <c r="A19" t="s">
        <v>173</v>
      </c>
      <c r="B19">
        <v>5</v>
      </c>
      <c r="C19" t="s">
        <v>177</v>
      </c>
      <c r="D19" t="inlineStr" s="14">
        <is>
          <t>Préparer et ajouter la garniture aromatique — Éplucher et laver les légumes ; tailler les carottes en tronçons ; confectionner le bouquet garni avec les blancs de poireau et le céleri ; piquer l'oignon d'un clou de girofle.</t>
        </is>
      </c>
      <c r="E19" t="s" s="14">
        <v>185</v>
      </c>
      <c r="F19"/>
    </row>
    <row r="20">
      <c r="A20" t="s">
        <v>173</v>
      </c>
      <c r="B20">
        <v>6</v>
      </c>
      <c r="C20" t="s">
        <v>186</v>
      </c>
      <c r="D20"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0" t="s" s="14"/>
      <c r="F20"/>
    </row>
    <row r="21">
      <c r="A21" t="s">
        <v>173</v>
      </c>
      <c r="B21">
        <v>7</v>
      </c>
      <c r="C21"/>
      <c r="D21" t="inlineStr" s="14">
        <is>
          <t>Passer le fond au chinois étamine sans le fouler ni le remuer — il doit être parfaitement limpide, non « laiteux » ; dégraisser à nouveau si nécessaire ; refroidir rapidement et réserver à couvert à + 3 °C maximum.</t>
        </is>
      </c>
      <c r="E21" t="s" s="14"/>
      <c r="F21"/>
    </row>
    <row r="22">
      <c r="A22" t="s">
        <v>187</v>
      </c>
      <c r="B22">
        <v>1</v>
      </c>
      <c r="C22" t="s">
        <v>188</v>
      </c>
      <c r="D22" t="s" s="14">
        <v>189</v>
      </c>
      <c r="E22" t="s" s="14"/>
      <c r="F22"/>
    </row>
    <row r="23">
      <c r="A23" t="s">
        <v>190</v>
      </c>
      <c r="B23"/>
      <c r="C23"/>
      <c r="D23"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3"/>
      <c r="F23"/>
    </row>
    <row r="24">
      <c r="A24" t="s">
        <v>191</v>
      </c>
      <c r="B24"/>
      <c r="C24"/>
      <c r="D24"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4"/>
      <c r="F2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7">
        <v>192</v>
      </c>
      <c r="B1"/>
      <c r="C1"/>
      <c r="D1"/>
    </row>
    <row r="2">
      <c r="A2" t="str" s="15">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6">
        <v>193</v>
      </c>
      <c r="B4"/>
      <c r="C4"/>
      <c r="D4"/>
    </row>
    <row r="5">
      <c r="A5" t="s" s="17">
        <v>194</v>
      </c>
      <c r="B5" t="str" s="14">
        <f>Procedure!D2</f>
        <v>Mise en place du poste de travail — Vérifiez les DLC, pesez et mesurez toutes les denrées, sélectionnez le matériel. Désinfectez le matériel et le poste de travail suivant les protocoles.</v>
      </c>
      <c r="C5"/>
      <c r="D5"/>
    </row>
    <row r="6">
      <c r="A6" t="s" s="17">
        <v>195</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Besoins!B23</f>
        <v>Emmental râpé vrac</v>
      </c>
      <c r="C7" s="11">
        <f>Besoins!E23</f>
        <v>2</v>
      </c>
      <c r="D7" t="str">
        <f>Besoins!F23</f>
        <v>kg</v>
      </c>
    </row>
    <row r="8">
      <c r="A8"/>
      <c r="B8" t="str">
        <f>Besoins!B24</f>
        <v>Parmesan râpé (Parmigiano)</v>
      </c>
      <c r="C8" s="11">
        <f>Besoins!E24</f>
        <v>1</v>
      </c>
      <c r="D8" t="str">
        <f>Besoins!F24</f>
        <v>kg</v>
      </c>
    </row>
    <row r="9">
      <c r="A9" t="s" s="17">
        <v>196</v>
      </c>
      <c r="B9" t="str" s="14">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197</v>
      </c>
      <c r="C10" s="11">
        <f>'Besoins'!$B$2*11</f>
        <v>11</v>
      </c>
      <c r="D10" t="s">
        <v>35</v>
      </c>
    </row>
    <row r="11">
      <c r="A11" t="s" s="17">
        <v>198</v>
      </c>
      <c r="B11" t="str" s="14">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199</v>
      </c>
      <c r="C12" s="11">
        <f>'Besoins'!$B$2*20</f>
        <v>20</v>
      </c>
      <c r="D12" t="s">
        <v>35</v>
      </c>
    </row>
    <row r="13">
      <c r="A13"/>
      <c r="B13" t="str">
        <f>Besoins!B12</f>
        <v>Piment de Cayenne</v>
      </c>
      <c r="C13" s="11">
        <f>Besoins!E12</f>
        <v>0.002</v>
      </c>
      <c r="D13" t="str">
        <f>Besoins!F12</f>
        <v>kg</v>
      </c>
    </row>
    <row r="14">
      <c r="A14" t="s" s="17">
        <v>200</v>
      </c>
      <c r="B14" t="str" s="14">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Besoins!B30</f>
        <v>Plaques de lasagnes (23x13)</v>
      </c>
      <c r="C15" s="11">
        <f>Besoins!E30</f>
        <v>8.5</v>
      </c>
      <c r="D15" t="str">
        <f>Besoins!F30</f>
        <v>kg</v>
      </c>
    </row>
    <row r="16">
      <c r="A16" t="s" s="17">
        <v>201</v>
      </c>
      <c r="B16" t="str" s="14">
        <f>Procedure!D7</f>
        <v>Cuire les lasagnes au four — Cuisez 35 à 40 minutes en position vapeur, puis finissez 10 minutes en chaleur sèche à +210°C pour gratiner.</v>
      </c>
      <c r="C16"/>
      <c r="D16"/>
    </row>
    <row r="17">
      <c r="A17" t="s" s="17">
        <v>202</v>
      </c>
      <c r="B17" t="str" s="14">
        <f>Procedure!D8</f>
        <v>Servir — Détaillez chaque bac en 12 parts, dressez bien chaud.</v>
      </c>
      <c r="C17"/>
      <c r="D17"/>
    </row>
    <row r="18">
      <c r="A18"/>
      <c r="B18"/>
      <c r="C18"/>
      <c r="D18"/>
    </row>
    <row r="19">
      <c r="A19" t="s" s="16">
        <v>203</v>
      </c>
      <c r="B19"/>
      <c r="C19"/>
      <c r="D19"/>
    </row>
    <row r="20">
      <c r="A20" t="s" s="17">
        <v>194</v>
      </c>
      <c r="B20" t="str" s="14">
        <f>Procedure!D9</f>
        <v>Mise en place du poste de travail — Contrôler les D.L.C. et peser les denrées, sélectionner le matériel. Désinfecter le matériel et le poste de travail suivant les protocoles.</v>
      </c>
      <c r="C20"/>
      <c r="D20"/>
    </row>
    <row r="21">
      <c r="A21" t="s" s="17">
        <v>195</v>
      </c>
      <c r="B21" t="str" s="14">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7">
        <v>196</v>
      </c>
      <c r="B22" t="str" s="14">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7">
        <v>198</v>
      </c>
      <c r="B23" t="str" s="14">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7">
        <v>200</v>
      </c>
      <c r="B24" t="str" s="14">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6">
        <v>204</v>
      </c>
      <c r="B26"/>
      <c r="C26"/>
      <c r="D26"/>
    </row>
    <row r="27">
      <c r="A27" t="s" s="17">
        <v>194</v>
      </c>
      <c r="B27" t="str" s="14">
        <f>Procedure!D14</f>
        <v>Confectionner la béchamel selon la recette de base (GRO_CDC_200A), en réduisant le lait de 2,5 L. Ajouter la crème fraîche en liaison terminale, hors du feu. Émulsionner au mixeur.</v>
      </c>
      <c r="C27"/>
      <c r="D27"/>
    </row>
    <row r="28">
      <c r="A28"/>
      <c r="B28" t="str">
        <f>Besoins!B20</f>
        <v>LAIT UHT demi écrémé France outre 10 litres</v>
      </c>
      <c r="C28" s="11">
        <f>Besoins!E20</f>
        <v>15</v>
      </c>
      <c r="D28" t="str">
        <f>Besoins!F20</f>
        <v>lt</v>
      </c>
    </row>
    <row r="29">
      <c r="A29"/>
      <c r="B29" t="str">
        <f>Besoins!B11</f>
        <v>Noix de muscade moulue</v>
      </c>
      <c r="C29" s="11">
        <f>Besoins!E11</f>
        <v>0.006</v>
      </c>
      <c r="D29" t="str">
        <f>Besoins!F11</f>
        <v>kg</v>
      </c>
    </row>
    <row r="30">
      <c r="A30"/>
      <c r="B30" t="str">
        <f>Besoins!B17</f>
        <v>Farine de blé T55</v>
      </c>
      <c r="C30" s="11">
        <f>Besoins!E17</f>
        <v>1.3</v>
      </c>
      <c r="D30" t="str">
        <f>Besoins!F17</f>
        <v>kg</v>
      </c>
    </row>
    <row r="31">
      <c r="A31"/>
      <c r="B31" t="str">
        <f>Besoins!B21</f>
        <v>Beurre doux 82% MG plaquette</v>
      </c>
      <c r="C31" s="11">
        <f>Besoins!E21</f>
        <v>1.3</v>
      </c>
      <c r="D31" t="str">
        <f>Besoins!F21</f>
        <v>kg</v>
      </c>
    </row>
    <row r="32">
      <c r="A32"/>
      <c r="B32" t="s">
        <v>205</v>
      </c>
      <c r="C32" s="11">
        <f>'Besoins'!$B$2*0.2</f>
        <v>0.2</v>
      </c>
      <c r="D32" t="s">
        <v>46</v>
      </c>
    </row>
    <row r="33">
      <c r="A33"/>
      <c r="B33" t="str">
        <f>Besoins!B13</f>
        <v>Poivre blanc moulu</v>
      </c>
      <c r="C33" s="11">
        <f>Besoins!E13</f>
        <v>0.012</v>
      </c>
      <c r="D33" t="str">
        <f>Besoins!F13</f>
        <v>kg</v>
      </c>
    </row>
    <row r="34">
      <c r="A34"/>
      <c r="B34" t="str">
        <f>Besoins!B22</f>
        <v>Crème fraîche liquide 15% MG allégée</v>
      </c>
      <c r="C34" s="11">
        <f>Besoins!E22</f>
        <v>5</v>
      </c>
      <c r="D34" t="str">
        <f>Besoins!F22</f>
        <v>lt</v>
      </c>
    </row>
    <row r="35">
      <c r="A35"/>
      <c r="B35"/>
      <c r="C35"/>
      <c r="D35"/>
    </row>
    <row r="36">
      <c r="A36" t="s" s="16">
        <v>206</v>
      </c>
      <c r="B36"/>
      <c r="C36"/>
      <c r="D36"/>
    </row>
    <row r="37">
      <c r="A37" t="s" s="17">
        <v>194</v>
      </c>
      <c r="B37" t="str" s="14">
        <f>"[CONCASSER] "&amp;Procedure!D15</f>
        <v>[CONCASSER] Mise en place du poste de travail — Réunir les denrées, le matériel de préparation et de cuisson. Contrôler la fraîcheur et la qualité des produits.</v>
      </c>
      <c r="C37"/>
      <c r="D37"/>
    </row>
    <row r="38">
      <c r="A38"/>
      <c r="B38" t="str" s="18">
        <f>"ℹ "&amp;Procedure!E15</f>
        <v>ℹ</v>
      </c>
      <c r="C38"/>
      <c r="D38"/>
    </row>
    <row r="39">
      <c r="A39" t="s" s="17">
        <v>195</v>
      </c>
      <c r="B39" t="str" s="14">
        <f>"[ÉPLUCHER] "&amp;Procedure!D16</f>
        <v>[ÉPLUCHER] Concasser finement les os ou les carcasses et les abattis ; découper la viande en morceaux, habiller et brider la ou les volailles s'il y a lieu.</v>
      </c>
      <c r="C39"/>
      <c r="D39"/>
    </row>
    <row r="40">
      <c r="A40"/>
      <c r="B40" t="str">
        <f>Besoins!B35</f>
        <v>Os et parures maigres de veau</v>
      </c>
      <c r="C40" s="11">
        <f>Besoins!E35</f>
        <v>2</v>
      </c>
      <c r="D40" t="str">
        <f>Besoins!F35</f>
        <v>kg</v>
      </c>
    </row>
    <row r="41">
      <c r="A41"/>
      <c r="B41" t="str">
        <f>Besoins!B34</f>
        <v>Os de veau (pieds, jarret)</v>
      </c>
      <c r="C41" s="11">
        <f>Besoins!E34</f>
        <v>2</v>
      </c>
      <c r="D41" t="str">
        <f>Besoins!F34</f>
        <v>kg</v>
      </c>
    </row>
    <row r="42">
      <c r="A42"/>
      <c r="B42" t="str" s="18">
        <f>"ℹ "&amp;Procedure!E16</f>
        <v>ℹ</v>
      </c>
      <c r="C42"/>
      <c r="D42"/>
    </row>
    <row r="43">
      <c r="A43" t="s" s="17">
        <v>196</v>
      </c>
      <c r="B43" t="str" s="14">
        <f>"[MARQUER] "&amp;Procedure!D17</f>
        <v>[MARQUER] Blanchir les os et la viande (ils peuvent être mis à dégorger au préalable) — Mouiller à l'eau froide, porter à ébullition, laisser frémir quelques minutes en écumant ; rafraîchir à l'eau courante, rincer, égoutter ; rincer le récipient.</v>
      </c>
      <c r="C43"/>
      <c r="D43"/>
    </row>
    <row r="44">
      <c r="A44"/>
      <c r="B44" t="str" s="18">
        <f>"ℹ "&amp;Procedure!E17</f>
        <v>ℹ</v>
      </c>
      <c r="C44"/>
      <c r="D44"/>
    </row>
    <row r="45">
      <c r="A45" t="s" s="17">
        <v>198</v>
      </c>
      <c r="B45" t="str" s="14">
        <f>"[ÉCUMER] "&amp;Procedure!D18</f>
        <v>[ÉCUMER] Marquer le fond blanc en cuisson — Replacer les ingrédients de base, mouiller à l'eau froide, porter à ébullition, écumer et dégraisser.</v>
      </c>
      <c r="C45"/>
      <c r="D45"/>
    </row>
    <row r="46">
      <c r="A46"/>
      <c r="B46" t="s">
        <v>207</v>
      </c>
      <c r="C46" s="11">
        <f>'Besoins'!$B$2*6</f>
        <v>6</v>
      </c>
      <c r="D46" t="s">
        <v>35</v>
      </c>
    </row>
    <row r="47">
      <c r="A47"/>
      <c r="B47" t="str" s="18">
        <f>"ℹ "&amp;Procedure!E18</f>
        <v>ℹ</v>
      </c>
      <c r="C47"/>
      <c r="D47"/>
    </row>
    <row r="48">
      <c r="A48" t="s" s="17">
        <v>200</v>
      </c>
      <c r="B48" t="str" s="14">
        <f>"[ÉPLUCHER] "&amp;Procedure!D19</f>
        <v>[ÉPLUCHER] Préparer et ajouter la garniture aromatique — Éplucher et laver les légumes ; tailler les carottes en tronçons ; confectionner le bouquet garni avec les blancs de poireau et le céleri ; piquer l'oignon d'un clou de girofle.</v>
      </c>
      <c r="C48"/>
      <c r="D48"/>
    </row>
    <row r="49">
      <c r="A49"/>
      <c r="B49" t="str">
        <f>Besoins!B25</f>
        <v>CAROTTE France extra colis 12kg</v>
      </c>
      <c r="C49" s="11">
        <f>Besoins!E25</f>
        <v>0.4</v>
      </c>
      <c r="D49" t="str">
        <f>Besoins!F25</f>
        <v>kg</v>
      </c>
    </row>
    <row r="50">
      <c r="A50"/>
      <c r="B50" t="s">
        <v>208</v>
      </c>
      <c r="C50" s="11">
        <f>'Besoins'!$B$2*0.4</f>
        <v>0.4</v>
      </c>
      <c r="D50" t="s">
        <v>46</v>
      </c>
    </row>
    <row r="51">
      <c r="A51"/>
      <c r="B51" t="str">
        <f>Besoins!B28</f>
        <v>POIREAU France cat.I</v>
      </c>
      <c r="C51" s="11">
        <f>Besoins!E28</f>
        <v>0.8</v>
      </c>
      <c r="D51" t="str">
        <f>Besoins!F28</f>
        <v>kg</v>
      </c>
    </row>
    <row r="52">
      <c r="A52"/>
      <c r="B52" t="str">
        <f>Besoins!B26</f>
        <v>CÉLERI-BRANCHE vert France cat.I</v>
      </c>
      <c r="C52" s="11">
        <f>Besoins!E26</f>
        <v>0.32</v>
      </c>
      <c r="D52" t="str">
        <f>Besoins!F26</f>
        <v>kg</v>
      </c>
    </row>
    <row r="53">
      <c r="A53"/>
      <c r="B53" t="s">
        <v>209</v>
      </c>
      <c r="C53" s="11">
        <f>'Besoins'!$B$2*4</f>
        <v>4</v>
      </c>
      <c r="D53" t="s">
        <v>25</v>
      </c>
    </row>
    <row r="54">
      <c r="A54"/>
      <c r="B54" t="str" s="18">
        <f>"ℹ "&amp;Procedure!E19</f>
        <v>ℹ</v>
      </c>
      <c r="C54"/>
      <c r="D54"/>
    </row>
    <row r="55">
      <c r="A55" t="s" s="17">
        <v>201</v>
      </c>
      <c r="B55" t="str" s="14">
        <f>"[MOUILLER] "&amp;Procedure!D20</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55"/>
      <c r="D55"/>
    </row>
    <row r="56">
      <c r="A56"/>
      <c r="B56" t="str">
        <f>Besoins!B14</f>
        <v>Poivre noir en grains entiers</v>
      </c>
      <c r="C56" s="11">
        <f>Besoins!E14</f>
        <v>0.004</v>
      </c>
      <c r="D56" t="str">
        <f>Besoins!F14</f>
        <v>kg</v>
      </c>
    </row>
    <row r="57">
      <c r="A57" t="s" s="17">
        <v>202</v>
      </c>
      <c r="B57" t="str" s="14">
        <f>Procedure!D21</f>
        <v>Passer le fond au chinois étamine sans le fouler ni le remuer — il doit être parfaitement limpide, non « laiteux » ; dégraisser à nouveau si nécessaire ; refroidir rapidement et réserver à couvert à + 3 °C maximum.</v>
      </c>
      <c r="C57"/>
      <c r="D57"/>
    </row>
    <row r="58">
      <c r="A58"/>
      <c r="B58"/>
      <c r="C58"/>
      <c r="D58"/>
    </row>
    <row r="59">
      <c r="A59" t="s" s="16">
        <v>210</v>
      </c>
      <c r="B59"/>
      <c r="C59"/>
      <c r="D59"/>
    </row>
    <row r="60">
      <c r="A60" t="s" s="17">
        <v>194</v>
      </c>
      <c r="B60" t="str" s="14">
        <f>"[DISSOUDRE] "&amp;Procedure!D22</f>
        <v>[DISSOUDRE] Délayer la poudre dans l'eau froide en fouettant, puis porter à ébullition en remuant régulièrement.</v>
      </c>
      <c r="C60"/>
      <c r="D60"/>
    </row>
    <row r="61">
      <c r="A61"/>
      <c r="B61" t="s">
        <v>207</v>
      </c>
      <c r="C61" s="11">
        <f>'Besoins'!$B$2*4.875</f>
        <v>4.875</v>
      </c>
      <c r="D61" t="s">
        <v>35</v>
      </c>
    </row>
    <row r="62">
      <c r="A62"/>
      <c r="B62" t="str">
        <f>Besoins!B18</f>
        <v>Fonds Brun Lié (Knorr Professional)</v>
      </c>
      <c r="C62" s="11">
        <f>Besoins!E18</f>
        <v>0.125</v>
      </c>
      <c r="D62" t="str">
        <f>Besoins!F18</f>
        <v>kg</v>
      </c>
    </row>
    <row r="63">
      <c r="A63"/>
      <c r="B63"/>
      <c r="C63"/>
      <c r="D63"/>
    </row>
    <row r="64">
      <c r="A64" t="s" s="16">
        <v>211</v>
      </c>
      <c r="B64"/>
      <c r="C64"/>
      <c r="D64"/>
    </row>
    <row r="65">
      <c r="A65"/>
      <c r="B6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65"/>
      <c r="D65"/>
    </row>
    <row r="66">
      <c r="A66"/>
      <c r="B66"/>
      <c r="C66"/>
      <c r="D66"/>
    </row>
    <row r="67">
      <c r="A67" t="s" s="16">
        <v>212</v>
      </c>
      <c r="B67"/>
      <c r="C67"/>
      <c r="D67"/>
    </row>
    <row r="68">
      <c r="A68"/>
      <c r="B6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68"/>
      <c r="D68"/>
    </row>
    <row r="69">
      <c r="A69"/>
      <c r="B69"/>
      <c r="C69"/>
      <c r="D69"/>
    </row>
    <row r="70">
      <c r="A70" t="s" s="19">
        <v>22</v>
      </c>
      <c r="B70"/>
      <c r="C70"/>
      <c r="D70"/>
    </row>
  </sheetData>
  <sheetProtection sheet="1" formatRows="0" formatColumns="0"/>
  <mergeCells count="38">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2:D42"/>
    <mergeCell ref="B43:D43"/>
    <mergeCell ref="B44:D44"/>
    <mergeCell ref="B45:D45"/>
    <mergeCell ref="B47:D47"/>
    <mergeCell ref="B48:D48"/>
    <mergeCell ref="B54:D54"/>
    <mergeCell ref="B55:D55"/>
    <mergeCell ref="B57:D57"/>
    <mergeCell ref="A59:D59"/>
    <mergeCell ref="B60:D60"/>
    <mergeCell ref="A64:D64"/>
    <mergeCell ref="B65:D65"/>
    <mergeCell ref="A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2026-10-30T14:33:02Z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2026-10-30T14:33:02Z</dcterms:modified>
  <cp:revision>1</cp:revision>
</cp:coreProperties>
</file>