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<sst xmlns="http://schemas.openxmlformats.org/spreadsheetml/2006/main" count="200" uniqueCount="200">
  <si>
    <t>Fiche technique</t>
  </si>
  <si>
    <t>Nom</t>
  </si>
  <si>
    <t>PIÈCE DE BŒUF À LA BOURGEOISE</t>
  </si>
  <si>
    <t>Code</t>
  </si>
  <si>
    <t>GRO_CDC_135</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</si>
  <si>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</si>
  <si>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</si>
  <si>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</si>
  <si>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</si>
  <si>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</si>
  <si>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</si>
  <si>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</si>
  <si>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</si>
  <si>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</si>
  <si>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</si>
  <si>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</si>
  <si>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</si>
  <si>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</si>
  <si>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</si>
  <si>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</si>
  <si>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</si>
  <si>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</si>
  <si>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</si>
  <si>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</si>
  <si>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</si>
  <si>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</si>
  <si>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</si>
  <si>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</si>
  <si>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</si>
  <si>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</si>
  <si>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</si>
  <si>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</si>
  <si>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</si>
  <si>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</si>
  <si>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</si>
  <si>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</si>
  <si>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</si>
  <si>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</si>
  <si>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</si>
  <si>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VIN-ROUGE-CUI</t>
  </si>
  <si>
    <t>Vin rouge de cuisson (table)</t>
  </si>
  <si>
    <t>Vins et bières de cuisson</t>
  </si>
  <si>
    <t>RNM100733</t>
  </si>
  <si>
    <t>Lardons lardon cru fumé</t>
  </si>
  <si>
    <t>Charcuterie</t>
  </si>
  <si>
    <t>kg</t>
  </si>
  <si>
    <t>EPI-CLOU-GIROFLE</t>
  </si>
  <si>
    <t>Clous de girofle</t>
  </si>
  <si>
    <t>Épices en poudre et graines</t>
  </si>
  <si>
    <t>EPI-MUSCADE-POW</t>
  </si>
  <si>
    <t>Noix de muscade moulue</t>
  </si>
  <si>
    <t>EPI-POIVRE-GRAIN</t>
  </si>
  <si>
    <t>Poivre noir en grains entiers</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</si>
  <si>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</si>
  <si>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</si>
  <si>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</si>
  <si>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</si>
  <si>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</si>
  <si>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</si>
  <si>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</si>
  <si>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</si>
  <si>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</si>
  <si>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</si>
  <si>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</si>
  <si>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</si>
  <si>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</si>
  <si>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</si>
  <si>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</si>
  <si>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</si>
  <si>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</si>
  <si>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</si>
  <si>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</si>
  <si>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</si>
  <si>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</si>
  <si>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</si>
  <si>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</si>
  <si>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</si>
  <si>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</si>
  <si>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</si>
  <si>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</si>
  <si>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</si>
  <si>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</si>
  <si>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</si>
  <si>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</si>
  <si>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</si>
  <si>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</si>
  <si>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</si>
  <si>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</si>
  <si>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</si>
  <si>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</si>
  <si>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</si>
  <si>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</si>
  <si>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</si>
  <si>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</si>
  <si>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</si>
  <si>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</si>
  <si>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00002616</t>
  </si>
  <si>
    <t>Os de veau (pieds, jarret)</t>
  </si>
  <si>
    <t>Veau</t>
  </si>
  <si>
    <t>00002605</t>
  </si>
  <si>
    <t>Os et parures maigres de veau</t>
  </si>
  <si>
    <t>Total</t>
  </si>
  <si>
    <t>Niveau</t>
  </si>
  <si>
    <t>Composant</t>
  </si>
  <si>
    <t>Type</t>
  </si>
  <si>
    <t>Quantité (pour 100 pc)</t>
  </si>
  <si>
    <t>recette</t>
  </si>
  <si>
    <t>Viandes collectivité</t>
  </si>
  <si>
    <t xml:space="preserve">    ↳ Assortiment bourguignon sans os UE</t>
  </si>
  <si>
    <t>matiere</t>
  </si>
  <si>
    <t xml:space="preserve">    ↳ Vin rouge de cuisson (table)</t>
  </si>
  <si>
    <t xml:space="preserve">    ↳ CAROTTES GLACÉES À BLANC</t>
  </si>
  <si>
    <t>Garnitures et légumes collectivité</t>
  </si>
  <si>
    <t xml:space="preserve">    ↳ Fond brun de veau reconstitue (collectivite)</t>
  </si>
  <si>
    <t>Préparations de base collectivité</t>
  </si>
  <si>
    <t xml:space="preserve">        ↳ Eau (robinet - moy. France 2026)</t>
  </si>
  <si>
    <t xml:space="preserve">        ↳ Jeunes carottes très fines surgelées</t>
  </si>
  <si>
    <t xml:space="preserve">        ↳ Beurre doux 82% MG plaquette</t>
  </si>
  <si>
    <t xml:space="preserve">        ↳ Fonds Brun Lié (Knorr Professional)</t>
  </si>
  <si>
    <t xml:space="preserve">        ↳ Sel fin de cuisine</t>
  </si>
  <si>
    <t xml:space="preserve">        ↳ Sucre blanc cristal sac 25 kg</t>
  </si>
  <si>
    <t xml:space="preserve">    ↳ FOND BLANC DE VEAU</t>
  </si>
  <si>
    <t>Fonds et bouillons de base</t>
  </si>
  <si>
    <t xml:space="preserve">    ↳ PETITS OIGNONS GRELOTS GLACÉS À BRUN ET À BLANC</t>
  </si>
  <si>
    <t xml:space="preserve">    ↳ Carottes en rondelles surgelées</t>
  </si>
  <si>
    <t xml:space="preserve">        ↳ Petits oignons blancs surgelés</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</si>
  <si>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</si>
  <si>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</si>
  <si>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</si>
  <si>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</si>
  <si>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</si>
  <si>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</si>
  <si>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Clous de girofle (par 20)</t>
  </si>
  <si>
    <t>Conversions diverses</t>
  </si>
  <si>
    <t xml:space="preserve">            ↳ Clous de girofle</t>
  </si>
  <si>
    <t xml:space="preserve">        ↳ Poivre noir en grains entiers</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</si>
  <si>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</si>
  <si>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</si>
  <si>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</si>
  <si>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</si>
  <si>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</si>
  <si>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</si>
  <si>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 (par 20)</t>
  </si>
  <si>
    <t xml:space="preserve">        ↳ Clous de girofle</t>
  </si>
  <si>
    <t xml:space="preserve">    ↳ Sel fin de cuisine</t>
  </si>
  <si>
    <t xml:space="preserve">    ↳ Poivre noir moulu</t>
  </si>
  <si>
    <t xml:space="preserve">    ↳ Cognac VS (flambé, sauce)</t>
  </si>
  <si>
    <t>Recette</t>
  </si>
  <si>
    <t>#</t>
  </si>
  <si>
    <t>Verbe</t>
  </si>
  <si>
    <t>Étape</t>
  </si>
  <si>
    <t>Précision technique</t>
  </si>
  <si>
    <t>Durée</t>
  </si>
  <si>
    <t>Dresser et servir — Servez une tranche de bœuf, garnissez avec les carottes, les lardons et les petits oignons glacés à brun. Nappez de fond de braisage.</t>
  </si>
  <si>
    <t>CAROTTES GLACÉES À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</si>
  <si>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</si>
  <si>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</si>
  <si>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</si>
  <si>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</si>
  <si>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</si>
  <si>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</si>
  <si>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</si>
  <si>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</si>
  <si>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</si>
  <si>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</si>
  <si>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</si>
  <si>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</si>
  <si>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</si>
  <si>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</si>
  <si>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</si>
  <si>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</si>
  <si>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</si>
  <si>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</si>
  <si>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</si>
  <si>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</si>
  <si>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</si>
  <si>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</si>
  <si>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PIÈCE DE BŒUF À LA BOURGEOISE</t>
  </si>
  <si>
    <t>PIÈCE DE BŒUF À LA BOURGEOISE  GRO_CDC_135</t>
  </si>
  <si>
    <t>1.</t>
  </si>
  <si>
    <t>2.</t>
  </si>
  <si>
    <t>3.</t>
  </si>
  <si>
    <t xml:space="preserve">    Clous de girofle (par 20) (conv.)</t>
  </si>
  <si>
    <t xml:space="preserve">    Sel fin de cuisine</t>
  </si>
  <si>
    <t>4.</t>
  </si>
  <si>
    <t>5.</t>
  </si>
  <si>
    <t xml:space="preserve">    FOND BLANC DE VEAU</t>
  </si>
  <si>
    <t xml:space="preserve">    Fond brun de veau reconstitue (collectivite)</t>
  </si>
  <si>
    <t>6.</t>
  </si>
  <si>
    <t>7.</t>
  </si>
  <si>
    <t xml:space="preserve">    CAROTTES GLACÉES À BLANC</t>
  </si>
  <si>
    <t>8.</t>
  </si>
  <si>
    <t xml:space="preserve">    PETITS OIGNONS GRELOTS GLACÉS À BRUN ET À BLANC</t>
  </si>
  <si>
    <t>↳ CAROTTES GLACÉES À BLANC  GRO_CDC_169C</t>
  </si>
  <si>
    <t xml:space="preserve">    Beurre doux 82% MG plaquette</t>
  </si>
  <si>
    <t xml:space="preserve">    Sucre blanc cristal sac 25 kg</t>
  </si>
  <si>
    <t>↳ Fond brun de veau reconstitue (collectivite)  GRO-FOND-VEAU</t>
  </si>
  <si>
    <t xml:space="preserve">    Eau (robinet - moy. France 2026)</t>
  </si>
  <si>
    <t>↳ FOND BLANC DE VEAU  GRO_CDR_B264</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</si>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</sst>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403.3290775</v>
      </c>
    </row>
    <row r="12">
      <c r="A12" t="s" s="3">
        <v>17</v>
      </c>
      <c r="B12" s="4">
        <v>4.033290775</v>
      </c>
    </row>
    <row r="13">
      <c r="A13"/>
      <c r="B13"/>
    </row>
    <row r="14">
      <c r="A14" t="s" s="5">
        <v>18</v>
      </c>
      <c r="B14" t="s" s="5">
        <v>15</v>
      </c>
    </row>
    <row r="15">
      <c r="A15" t="s" s="5">
        <v>19</v>
      </c>
      <c r="B15" s="6">
        <v>403.3290775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13.8</v>
      </c>
      <c r="E7" s="11">
        <f>D7*$B$2</f>
        <v>13.8</v>
      </c>
      <c r="F7" t="s">
        <v>35</v>
      </c>
      <c r="G7" s="4">
        <f>E7*0.0043</f>
        <v>0.05934</v>
      </c>
    </row>
    <row r="8">
      <c r="A8" t="s">
        <v>36</v>
      </c>
      <c r="B8" t="s">
        <v>37</v>
      </c>
      <c r="C8" t="s">
        <v>38</v>
      </c>
      <c r="D8" s="9">
        <v>0.2</v>
      </c>
      <c r="E8" s="11">
        <f>D8*$B$2</f>
        <v>0.2</v>
      </c>
      <c r="F8" t="s">
        <v>35</v>
      </c>
      <c r="G8" s="4">
        <f>E8*28</f>
        <v>5.6</v>
      </c>
    </row>
    <row r="9">
      <c r="A9" t="s">
        <v>39</v>
      </c>
      <c r="B9" t="s">
        <v>40</v>
      </c>
      <c r="C9" t="s">
        <v>41</v>
      </c>
      <c r="D9" s="9">
        <v>6</v>
      </c>
      <c r="E9" s="11">
        <f>D9*$B$2</f>
        <v>6</v>
      </c>
      <c r="F9" t="s">
        <v>35</v>
      </c>
      <c r="G9" s="4">
        <f>E9*2.6</f>
        <v>15.6</v>
      </c>
    </row>
    <row r="10">
      <c r="A10" t="s">
        <v>42</v>
      </c>
      <c r="B10" t="s">
        <v>43</v>
      </c>
      <c r="C10" t="s">
        <v>44</v>
      </c>
      <c r="D10" s="9">
        <v>3</v>
      </c>
      <c r="E10" s="11">
        <f>D10*$B$2</f>
        <v>3</v>
      </c>
      <c r="F10" t="s">
        <v>45</v>
      </c>
      <c r="G10" s="4">
        <f>E10*8.96</f>
        <v>26.88</v>
      </c>
    </row>
    <row r="11">
      <c r="A11" t="s">
        <v>46</v>
      </c>
      <c r="B11" t="s">
        <v>47</v>
      </c>
      <c r="C11" t="s">
        <v>48</v>
      </c>
      <c r="D11" s="9">
        <v>0.00045</v>
      </c>
      <c r="E11" s="11">
        <f>D11*$B$2</f>
        <v>0.00045</v>
      </c>
      <c r="F11" t="s">
        <v>45</v>
      </c>
      <c r="G11" s="4">
        <f>E11*25</f>
        <v>0.01125</v>
      </c>
    </row>
    <row r="12">
      <c r="A12" t="s">
        <v>49</v>
      </c>
      <c r="B12" t="s">
        <v>50</v>
      </c>
      <c r="C12" t="s">
        <v>48</v>
      </c>
      <c r="D12" s="9">
        <v>0.001</v>
      </c>
      <c r="E12" s="11">
        <f>D12*$B$2</f>
        <v>0.001</v>
      </c>
      <c r="F12" t="s">
        <v>45</v>
      </c>
      <c r="G12" s="4">
        <f>E12*20</f>
        <v>0.02</v>
      </c>
    </row>
    <row r="13">
      <c r="A13" t="s">
        <v>51</v>
      </c>
      <c r="B13" t="s">
        <v>52</v>
      </c>
      <c r="C13" t="s">
        <v>48</v>
      </c>
      <c r="D13" s="9">
        <v>0.004</v>
      </c>
      <c r="E13" s="11">
        <f>D13*$B$2</f>
        <v>0.004</v>
      </c>
      <c r="F13" t="s">
        <v>45</v>
      </c>
      <c r="G13" s="4">
        <f>E13*12</f>
        <v>0.048</v>
      </c>
    </row>
    <row r="14">
      <c r="A14" t="s">
        <v>53</v>
      </c>
      <c r="B14" t="s">
        <v>54</v>
      </c>
      <c r="C14" t="s">
        <v>48</v>
      </c>
      <c r="D14" s="9">
        <v>0.007</v>
      </c>
      <c r="E14" s="11">
        <f>D14*$B$2</f>
        <v>0.007</v>
      </c>
      <c r="F14" t="s">
        <v>45</v>
      </c>
      <c r="G14" s="4">
        <f>E14*12.5</f>
        <v>0.0875</v>
      </c>
    </row>
    <row r="15">
      <c r="A15" t="s">
        <v>55</v>
      </c>
      <c r="B15" t="s">
        <v>56</v>
      </c>
      <c r="C15" t="s">
        <v>57</v>
      </c>
      <c r="D15" s="9">
        <v>0.051</v>
      </c>
      <c r="E15" s="11">
        <f>D15*$B$2</f>
        <v>0.051</v>
      </c>
      <c r="F15" t="s">
        <v>45</v>
      </c>
      <c r="G15" s="4">
        <f>E15*14</f>
        <v>0.714</v>
      </c>
    </row>
    <row r="16">
      <c r="A16" t="s">
        <v>58</v>
      </c>
      <c r="B16" t="s">
        <v>59</v>
      </c>
      <c r="C16" t="s">
        <v>60</v>
      </c>
      <c r="D16" s="9">
        <v>0.2</v>
      </c>
      <c r="E16" s="11">
        <f>D16*$B$2</f>
        <v>0.2</v>
      </c>
      <c r="F16" t="s">
        <v>45</v>
      </c>
      <c r="G16" s="4">
        <f>E16*19.69</f>
        <v>3.938</v>
      </c>
    </row>
    <row r="17">
      <c r="A17" t="s">
        <v>61</v>
      </c>
      <c r="B17" t="s">
        <v>62</v>
      </c>
      <c r="C17" t="s">
        <v>63</v>
      </c>
      <c r="D17" s="9">
        <v>0.5</v>
      </c>
      <c r="E17" s="11">
        <f>D17*$B$2</f>
        <v>0.5</v>
      </c>
      <c r="F17" t="s">
        <v>35</v>
      </c>
      <c r="G17" s="4">
        <f>E17*1.05</f>
        <v>0.525</v>
      </c>
    </row>
    <row r="18">
      <c r="A18" t="s">
        <v>64</v>
      </c>
      <c r="B18" t="s">
        <v>65</v>
      </c>
      <c r="C18" t="s">
        <v>66</v>
      </c>
      <c r="D18" s="9">
        <v>0.525</v>
      </c>
      <c r="E18" s="11">
        <f>D18*$B$2</f>
        <v>0.525</v>
      </c>
      <c r="F18" t="s">
        <v>45</v>
      </c>
      <c r="G18" s="4">
        <f>E18*5.2</f>
        <v>2.73</v>
      </c>
    </row>
    <row r="19">
      <c r="A19" t="s">
        <v>67</v>
      </c>
      <c r="B19" t="s">
        <v>68</v>
      </c>
      <c r="C19" t="s">
        <v>69</v>
      </c>
      <c r="D19" s="9">
        <v>0.4</v>
      </c>
      <c r="E19" s="11">
        <f>D19*$B$2</f>
        <v>0.4</v>
      </c>
      <c r="F19" t="s">
        <v>45</v>
      </c>
      <c r="G19" s="4">
        <f>E19*1.1</f>
        <v>0.44</v>
      </c>
    </row>
    <row r="20">
      <c r="A20" t="s">
        <v>70</v>
      </c>
      <c r="B20" t="s">
        <v>71</v>
      </c>
      <c r="C20" t="s">
        <v>69</v>
      </c>
      <c r="D20" s="9">
        <v>0.32</v>
      </c>
      <c r="E20" s="11">
        <f>D20*$B$2</f>
        <v>0.32</v>
      </c>
      <c r="F20" t="s">
        <v>45</v>
      </c>
      <c r="G20" s="4">
        <f>E20*1.8</f>
        <v>0.576</v>
      </c>
    </row>
    <row r="21">
      <c r="A21" t="s">
        <v>72</v>
      </c>
      <c r="B21" t="s">
        <v>73</v>
      </c>
      <c r="C21" t="s">
        <v>69</v>
      </c>
      <c r="D21" s="9">
        <v>0.4</v>
      </c>
      <c r="E21" s="11">
        <f>D21*$B$2</f>
        <v>0.4</v>
      </c>
      <c r="F21" t="s">
        <v>45</v>
      </c>
      <c r="G21" s="4">
        <f>E21*0.4</f>
        <v>0.16</v>
      </c>
    </row>
    <row r="22">
      <c r="A22" t="s">
        <v>74</v>
      </c>
      <c r="B22" t="s">
        <v>75</v>
      </c>
      <c r="C22" t="s">
        <v>69</v>
      </c>
      <c r="D22" s="9">
        <v>0.8</v>
      </c>
      <c r="E22" s="11">
        <f>D22*$B$2</f>
        <v>0.8</v>
      </c>
      <c r="F22" t="s">
        <v>45</v>
      </c>
      <c r="G22" s="4">
        <f>E22*0.9</f>
        <v>0.72</v>
      </c>
    </row>
    <row r="23">
      <c r="A23" t="s">
        <v>76</v>
      </c>
      <c r="B23" t="s">
        <v>77</v>
      </c>
      <c r="C23" t="s">
        <v>78</v>
      </c>
      <c r="D23" s="9">
        <v>0.09925</v>
      </c>
      <c r="E23" s="11">
        <f>D23*$B$2</f>
        <v>0.09925</v>
      </c>
      <c r="F23" t="s">
        <v>45</v>
      </c>
      <c r="G23" s="4">
        <f>E23*0.35</f>
        <v>0.034738</v>
      </c>
    </row>
    <row r="24">
      <c r="A24" t="s">
        <v>79</v>
      </c>
      <c r="B24" t="s">
        <v>80</v>
      </c>
      <c r="C24" t="s">
        <v>81</v>
      </c>
      <c r="D24" s="9">
        <v>0.2625</v>
      </c>
      <c r="E24" s="11">
        <f>D24*$B$2</f>
        <v>0.2625</v>
      </c>
      <c r="F24" t="s">
        <v>45</v>
      </c>
      <c r="G24" s="4">
        <f>E24*0.82</f>
        <v>0.21525</v>
      </c>
    </row>
    <row r="25">
      <c r="A25" t="s">
        <v>82</v>
      </c>
      <c r="B25" t="s">
        <v>83</v>
      </c>
      <c r="C25" t="s">
        <v>84</v>
      </c>
      <c r="D25" s="9">
        <v>0.25</v>
      </c>
      <c r="E25" s="11">
        <f>D25*$B$2</f>
        <v>0.25</v>
      </c>
      <c r="F25" t="s">
        <v>45</v>
      </c>
      <c r="G25" s="4">
        <f>E25*9.26</f>
        <v>2.315</v>
      </c>
    </row>
    <row r="26">
      <c r="A26" t="s">
        <v>85</v>
      </c>
      <c r="B26" t="s">
        <v>86</v>
      </c>
      <c r="C26" t="s">
        <v>84</v>
      </c>
      <c r="D26" s="9">
        <v>2.5</v>
      </c>
      <c r="E26" s="11">
        <f>D26*$B$2</f>
        <v>2.5</v>
      </c>
      <c r="F26" t="s">
        <v>45</v>
      </c>
      <c r="G26" s="4">
        <f>E26*2.17</f>
        <v>5.425</v>
      </c>
    </row>
    <row r="27">
      <c r="A27" t="s">
        <v>87</v>
      </c>
      <c r="B27" t="s">
        <v>88</v>
      </c>
      <c r="C27" t="s">
        <v>84</v>
      </c>
      <c r="D27" s="9">
        <v>8</v>
      </c>
      <c r="E27" s="11">
        <f>D27*$B$2</f>
        <v>8</v>
      </c>
      <c r="F27" t="s">
        <v>45</v>
      </c>
      <c r="G27" s="4">
        <f>E27*2.57</f>
        <v>20.56</v>
      </c>
    </row>
    <row r="28">
      <c r="A28" t="s">
        <v>89</v>
      </c>
      <c r="B28" t="s">
        <v>90</v>
      </c>
      <c r="C28" t="s">
        <v>84</v>
      </c>
      <c r="D28" s="9">
        <v>2.5</v>
      </c>
      <c r="E28" s="11">
        <f>D28*$B$2</f>
        <v>2.5</v>
      </c>
      <c r="F28" t="s">
        <v>45</v>
      </c>
      <c r="G28" s="4">
        <f>E28*3.89</f>
        <v>9.725</v>
      </c>
    </row>
    <row r="29">
      <c r="A29" t="s">
        <v>91</v>
      </c>
      <c r="B29" t="s">
        <v>92</v>
      </c>
      <c r="C29" t="s">
        <v>84</v>
      </c>
      <c r="D29" s="9">
        <v>2.5</v>
      </c>
      <c r="E29" s="11">
        <f>D29*$B$2</f>
        <v>2.5</v>
      </c>
      <c r="F29" t="s">
        <v>45</v>
      </c>
      <c r="G29" s="4">
        <f>E29*3.85</f>
        <v>9.625</v>
      </c>
    </row>
    <row r="30">
      <c r="A30" t="s">
        <v>93</v>
      </c>
      <c r="B30" t="s">
        <v>94</v>
      </c>
      <c r="C30" t="s">
        <v>95</v>
      </c>
      <c r="D30" s="9">
        <v>16</v>
      </c>
      <c r="E30" s="11">
        <f>D30*$B$2</f>
        <v>16</v>
      </c>
      <c r="F30" t="s">
        <v>45</v>
      </c>
      <c r="G30" s="4">
        <f>E30*18.02</f>
        <v>288.32</v>
      </c>
    </row>
    <row r="31">
      <c r="A31" t="s" s="12">
        <v>96</v>
      </c>
      <c r="B31" t="s">
        <v>97</v>
      </c>
      <c r="C31" t="s">
        <v>98</v>
      </c>
      <c r="D31" s="9">
        <v>2</v>
      </c>
      <c r="E31" s="11">
        <f>D31*$B$2</f>
        <v>2</v>
      </c>
      <c r="F31" t="s">
        <v>45</v>
      </c>
      <c r="G31" s="4">
        <f>E31*2.5</f>
        <v>5</v>
      </c>
    </row>
    <row r="32">
      <c r="A32" t="s" s="12">
        <v>99</v>
      </c>
      <c r="B32" t="s">
        <v>100</v>
      </c>
      <c r="C32" t="s">
        <v>98</v>
      </c>
      <c r="D32" s="9">
        <v>2</v>
      </c>
      <c r="E32" s="11">
        <f>D32*$B$2</f>
        <v>2</v>
      </c>
      <c r="F32" t="s">
        <v>45</v>
      </c>
      <c r="G32" s="4">
        <f>E32*2</f>
        <v>4</v>
      </c>
    </row>
    <row r="33">
      <c r="A33"/>
      <c r="B33"/>
      <c r="C33"/>
      <c r="D33"/>
      <c r="E33"/>
      <c r="F33" t="s" s="3">
        <v>101</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102</v>
      </c>
      <c r="B1" t="s" s="2">
        <v>103</v>
      </c>
      <c r="C1" t="s" s="2">
        <v>104</v>
      </c>
      <c r="D1" t="s" s="2">
        <v>105</v>
      </c>
      <c r="E1" t="s" s="2">
        <v>30</v>
      </c>
      <c r="F1" t="s" s="2">
        <v>5</v>
      </c>
    </row>
    <row r="2">
      <c r="A2">
        <v>0</v>
      </c>
      <c r="B2" t="s">
        <v>2</v>
      </c>
      <c r="C2" t="s">
        <v>106</v>
      </c>
      <c r="D2" s="11">
        <v>100</v>
      </c>
      <c r="E2" t="s">
        <v>25</v>
      </c>
      <c r="F2" t="s">
        <v>107</v>
      </c>
    </row>
    <row r="3">
      <c r="A3">
        <v>1</v>
      </c>
      <c r="B3" t="s">
        <v>108</v>
      </c>
      <c r="C3" t="s">
        <v>109</v>
      </c>
      <c r="D3" s="11">
        <v>16</v>
      </c>
      <c r="E3" t="s">
        <v>45</v>
      </c>
      <c r="F3" t="s">
        <v>95</v>
      </c>
    </row>
    <row r="4">
      <c r="A4">
        <v>1</v>
      </c>
      <c r="B4" t="s">
        <v>110</v>
      </c>
      <c r="C4" t="s">
        <v>109</v>
      </c>
      <c r="D4" s="11">
        <v>6</v>
      </c>
      <c r="E4" t="s">
        <v>35</v>
      </c>
      <c r="F4" t="s">
        <v>41</v>
      </c>
    </row>
    <row r="5">
      <c r="A5">
        <v>1</v>
      </c>
      <c r="B5" t="s">
        <v>111</v>
      </c>
      <c r="C5" t="s">
        <v>106</v>
      </c>
      <c r="D5" s="11">
        <v>200</v>
      </c>
      <c r="E5" t="s">
        <v>25</v>
      </c>
      <c r="F5" t="s">
        <v>112</v>
      </c>
    </row>
    <row r="6">
      <c r="A6">
        <v>1</v>
      </c>
      <c r="B6" t="s">
        <v>113</v>
      </c>
      <c r="C6" t="s">
        <v>106</v>
      </c>
      <c r="D6" s="11">
        <v>8</v>
      </c>
      <c r="E6" t="s">
        <v>35</v>
      </c>
      <c r="F6" t="s">
        <v>114</v>
      </c>
    </row>
    <row r="7">
      <c r="A7">
        <v>2</v>
      </c>
      <c r="B7" t="s">
        <v>115</v>
      </c>
      <c r="C7" t="s">
        <v>109</v>
      </c>
      <c r="D7" s="11">
        <v>7.8</v>
      </c>
      <c r="E7" t="s">
        <v>35</v>
      </c>
      <c r="F7" t="s">
        <v>34</v>
      </c>
    </row>
    <row r="8">
      <c r="A8">
        <v>2</v>
      </c>
      <c r="B8" t="s">
        <v>116</v>
      </c>
      <c r="C8" t="s">
        <v>109</v>
      </c>
      <c r="D8" s="11">
        <v>8</v>
      </c>
      <c r="E8" t="s">
        <v>45</v>
      </c>
      <c r="F8" t="s">
        <v>84</v>
      </c>
    </row>
    <row r="9">
      <c r="A9">
        <v>2</v>
      </c>
      <c r="B9" t="s">
        <v>117</v>
      </c>
      <c r="C9" t="s">
        <v>109</v>
      </c>
      <c r="D9" s="11">
        <v>0.4</v>
      </c>
      <c r="E9" t="s">
        <v>45</v>
      </c>
      <c r="F9" t="s">
        <v>66</v>
      </c>
    </row>
    <row r="10">
      <c r="A10">
        <v>2</v>
      </c>
      <c r="B10" t="s">
        <v>118</v>
      </c>
      <c r="C10" t="s">
        <v>109</v>
      </c>
      <c r="D10" s="11">
        <v>0.2</v>
      </c>
      <c r="E10" t="s">
        <v>45</v>
      </c>
      <c r="F10" t="s">
        <v>60</v>
      </c>
    </row>
    <row r="11">
      <c r="A11">
        <v>2</v>
      </c>
      <c r="B11" t="s">
        <v>119</v>
      </c>
      <c r="C11" t="s">
        <v>109</v>
      </c>
      <c r="D11" s="11">
        <v>0.02</v>
      </c>
      <c r="E11" t="s">
        <v>45</v>
      </c>
      <c r="F11" t="s">
        <v>78</v>
      </c>
    </row>
    <row r="12">
      <c r="A12">
        <v>2</v>
      </c>
      <c r="B12" t="s">
        <v>120</v>
      </c>
      <c r="C12" t="s">
        <v>109</v>
      </c>
      <c r="D12" s="11">
        <v>0.2</v>
      </c>
      <c r="E12" t="s">
        <v>45</v>
      </c>
      <c r="F12" t="s">
        <v>81</v>
      </c>
    </row>
    <row r="13">
      <c r="A13">
        <v>1</v>
      </c>
      <c r="B13" t="s">
        <v>121</v>
      </c>
      <c r="C13" t="s">
        <v>106</v>
      </c>
      <c r="D13" s="11">
        <v>4</v>
      </c>
      <c r="E13" t="s">
        <v>35</v>
      </c>
      <c r="F13" t="s">
        <v>122</v>
      </c>
    </row>
    <row r="14">
      <c r="A14">
        <v>1</v>
      </c>
      <c r="B14" t="s">
        <v>123</v>
      </c>
      <c r="C14" t="s">
        <v>106</v>
      </c>
      <c r="D14" s="11">
        <v>62.5</v>
      </c>
      <c r="E14" t="s">
        <v>25</v>
      </c>
      <c r="F14" t="s">
        <v>112</v>
      </c>
    </row>
    <row r="15">
      <c r="A15">
        <v>1</v>
      </c>
      <c r="B15" t="s">
        <v>124</v>
      </c>
      <c r="C15" t="s">
        <v>109</v>
      </c>
      <c r="D15" s="11">
        <v>2.5</v>
      </c>
      <c r="E15" t="s">
        <v>45</v>
      </c>
      <c r="F15" t="s">
        <v>84</v>
      </c>
    </row>
    <row r="16">
      <c r="A16">
        <v>2</v>
      </c>
      <c r="B16" t="s">
        <v>125</v>
      </c>
      <c r="C16" t="s">
        <v>109</v>
      </c>
      <c r="D16" s="11">
        <v>2.5</v>
      </c>
      <c r="E16" t="s">
        <v>45</v>
      </c>
      <c r="F16" t="s">
        <v>84</v>
      </c>
    </row>
    <row r="17">
      <c r="A17">
        <v>2</v>
      </c>
      <c r="B17" t="s">
        <v>126</v>
      </c>
      <c r="C17" t="s">
        <v>109</v>
      </c>
      <c r="D17" s="11">
        <v>2</v>
      </c>
      <c r="E17" t="s">
        <v>45</v>
      </c>
      <c r="F17" t="s">
        <v>98</v>
      </c>
    </row>
    <row r="18">
      <c r="A18">
        <v>2</v>
      </c>
      <c r="B18" t="s">
        <v>117</v>
      </c>
      <c r="C18" t="s">
        <v>109</v>
      </c>
      <c r="D18" s="11">
        <v>0.125</v>
      </c>
      <c r="E18" t="s">
        <v>45</v>
      </c>
      <c r="F18" t="s">
        <v>66</v>
      </c>
    </row>
    <row r="19">
      <c r="A19">
        <v>2</v>
      </c>
      <c r="B19" t="s">
        <v>127</v>
      </c>
      <c r="C19" t="s">
        <v>109</v>
      </c>
      <c r="D19" s="11">
        <v>2</v>
      </c>
      <c r="E19" t="s">
        <v>45</v>
      </c>
      <c r="F19" t="s">
        <v>98</v>
      </c>
    </row>
    <row r="20">
      <c r="A20">
        <v>2</v>
      </c>
      <c r="B20" t="s">
        <v>120</v>
      </c>
      <c r="C20" t="s">
        <v>109</v>
      </c>
      <c r="D20" s="11">
        <v>0.063</v>
      </c>
      <c r="E20" t="s">
        <v>45</v>
      </c>
      <c r="F20" t="s">
        <v>81</v>
      </c>
    </row>
    <row r="21">
      <c r="A21">
        <v>2</v>
      </c>
      <c r="B21" t="s">
        <v>128</v>
      </c>
      <c r="C21" t="s">
        <v>109</v>
      </c>
      <c r="D21" s="11">
        <v>0.4</v>
      </c>
      <c r="E21" t="s">
        <v>45</v>
      </c>
      <c r="F21" t="s">
        <v>69</v>
      </c>
    </row>
    <row r="22">
      <c r="A22">
        <v>2</v>
      </c>
      <c r="B22" t="s">
        <v>119</v>
      </c>
      <c r="C22" t="s">
        <v>109</v>
      </c>
      <c r="D22" s="11">
        <v>0.006</v>
      </c>
      <c r="E22" t="s">
        <v>45</v>
      </c>
      <c r="F22" t="s">
        <v>78</v>
      </c>
    </row>
    <row r="23">
      <c r="A23">
        <v>2</v>
      </c>
      <c r="B23" t="s">
        <v>129</v>
      </c>
      <c r="C23" t="s">
        <v>109</v>
      </c>
      <c r="D23" s="11">
        <v>0.4</v>
      </c>
      <c r="E23" t="s">
        <v>45</v>
      </c>
      <c r="F23" t="s">
        <v>69</v>
      </c>
    </row>
    <row r="24">
      <c r="A24">
        <v>2</v>
      </c>
      <c r="B24" t="s">
        <v>130</v>
      </c>
      <c r="C24" t="s">
        <v>109</v>
      </c>
      <c r="D24" s="11">
        <v>0.8</v>
      </c>
      <c r="E24" t="s">
        <v>45</v>
      </c>
      <c r="F24" t="s">
        <v>69</v>
      </c>
    </row>
    <row r="25">
      <c r="A25">
        <v>2</v>
      </c>
      <c r="B25" t="s">
        <v>131</v>
      </c>
      <c r="C25" t="s">
        <v>109</v>
      </c>
      <c r="D25" s="11">
        <v>0.32</v>
      </c>
      <c r="E25" t="s">
        <v>45</v>
      </c>
      <c r="F25" t="s">
        <v>69</v>
      </c>
    </row>
    <row r="26">
      <c r="A26">
        <v>2</v>
      </c>
      <c r="B26" t="s">
        <v>115</v>
      </c>
      <c r="C26" t="s">
        <v>109</v>
      </c>
      <c r="D26" s="11">
        <v>6</v>
      </c>
      <c r="E26" t="s">
        <v>35</v>
      </c>
      <c r="F26" t="s">
        <v>34</v>
      </c>
    </row>
    <row r="27">
      <c r="A27">
        <v>2</v>
      </c>
      <c r="B27" t="s">
        <v>132</v>
      </c>
      <c r="C27" t="s">
        <v>106</v>
      </c>
      <c r="D27" s="11">
        <v>4</v>
      </c>
      <c r="E27" t="s">
        <v>25</v>
      </c>
      <c r="F27" t="s">
        <v>133</v>
      </c>
    </row>
    <row r="28">
      <c r="A28">
        <v>3</v>
      </c>
      <c r="B28" t="s">
        <v>134</v>
      </c>
      <c r="C28" t="s">
        <v>109</v>
      </c>
      <c r="D28" s="11">
        <v>0</v>
      </c>
      <c r="E28" t="s">
        <v>45</v>
      </c>
      <c r="F28" t="s">
        <v>48</v>
      </c>
    </row>
    <row r="29">
      <c r="A29">
        <v>2</v>
      </c>
      <c r="B29" t="s">
        <v>135</v>
      </c>
      <c r="C29" t="s">
        <v>109</v>
      </c>
      <c r="D29" s="11">
        <v>0.004</v>
      </c>
      <c r="E29" t="s">
        <v>45</v>
      </c>
      <c r="F29" t="s">
        <v>48</v>
      </c>
    </row>
    <row r="30">
      <c r="A30">
        <v>1</v>
      </c>
      <c r="B30" t="s">
        <v>136</v>
      </c>
      <c r="C30" t="s">
        <v>109</v>
      </c>
      <c r="D30" s="11">
        <v>2.5</v>
      </c>
      <c r="E30" t="s">
        <v>45</v>
      </c>
      <c r="F30" t="s">
        <v>84</v>
      </c>
    </row>
    <row r="31">
      <c r="A31">
        <v>1</v>
      </c>
      <c r="B31" t="s">
        <v>137</v>
      </c>
      <c r="C31" t="s">
        <v>109</v>
      </c>
      <c r="D31" s="11">
        <v>3</v>
      </c>
      <c r="E31" t="s">
        <v>45</v>
      </c>
      <c r="F31" t="s">
        <v>44</v>
      </c>
    </row>
    <row r="32">
      <c r="A32">
        <v>1</v>
      </c>
      <c r="B32" t="s">
        <v>138</v>
      </c>
      <c r="C32" t="s">
        <v>109</v>
      </c>
      <c r="D32" s="11">
        <v>0.5</v>
      </c>
      <c r="E32" t="s">
        <v>35</v>
      </c>
      <c r="F32" t="s">
        <v>63</v>
      </c>
    </row>
    <row r="33">
      <c r="A33">
        <v>1</v>
      </c>
      <c r="B33" t="s">
        <v>139</v>
      </c>
      <c r="C33" t="s">
        <v>109</v>
      </c>
      <c r="D33" s="11">
        <v>0.25</v>
      </c>
      <c r="E33" t="s">
        <v>45</v>
      </c>
      <c r="F33" t="s">
        <v>84</v>
      </c>
    </row>
    <row r="34">
      <c r="A34">
        <v>1</v>
      </c>
      <c r="B34" t="s">
        <v>140</v>
      </c>
      <c r="C34" t="s">
        <v>109</v>
      </c>
      <c r="D34" s="11">
        <v>0.001</v>
      </c>
      <c r="E34" t="s">
        <v>45</v>
      </c>
      <c r="F34" t="s">
        <v>48</v>
      </c>
    </row>
    <row r="35">
      <c r="A35">
        <v>1</v>
      </c>
      <c r="B35" t="s">
        <v>141</v>
      </c>
      <c r="C35" t="s">
        <v>109</v>
      </c>
      <c r="D35" s="11">
        <v>0.051</v>
      </c>
      <c r="E35" t="s">
        <v>45</v>
      </c>
      <c r="F35" t="s">
        <v>57</v>
      </c>
    </row>
    <row r="36">
      <c r="A36">
        <v>1</v>
      </c>
      <c r="B36" t="s">
        <v>142</v>
      </c>
      <c r="C36" t="s">
        <v>106</v>
      </c>
      <c r="D36" s="11">
        <v>5</v>
      </c>
      <c r="E36" t="s">
        <v>25</v>
      </c>
      <c r="F36" t="s">
        <v>133</v>
      </c>
    </row>
    <row r="37">
      <c r="A37">
        <v>2</v>
      </c>
      <c r="B37" t="s">
        <v>143</v>
      </c>
      <c r="C37" t="s">
        <v>109</v>
      </c>
      <c r="D37" s="11">
        <v>0</v>
      </c>
      <c r="E37" t="s">
        <v>45</v>
      </c>
      <c r="F37" t="s">
        <v>48</v>
      </c>
    </row>
    <row r="38">
      <c r="A38">
        <v>1</v>
      </c>
      <c r="B38" t="s">
        <v>144</v>
      </c>
      <c r="C38" t="s">
        <v>109</v>
      </c>
      <c r="D38" s="11">
        <v>0.073</v>
      </c>
      <c r="E38" t="s">
        <v>45</v>
      </c>
      <c r="F38" t="s">
        <v>78</v>
      </c>
    </row>
    <row r="39">
      <c r="A39">
        <v>1</v>
      </c>
      <c r="B39" t="s">
        <v>145</v>
      </c>
      <c r="C39" t="s">
        <v>109</v>
      </c>
      <c r="D39" s="11">
        <v>0.007</v>
      </c>
      <c r="E39" t="s">
        <v>45</v>
      </c>
      <c r="F39" t="s">
        <v>48</v>
      </c>
    </row>
    <row r="40">
      <c r="A40">
        <v>1</v>
      </c>
      <c r="B40" t="s">
        <v>146</v>
      </c>
      <c r="C40" t="s">
        <v>109</v>
      </c>
      <c r="D40" s="11">
        <v>0.2</v>
      </c>
      <c r="E40" t="s">
        <v>35</v>
      </c>
      <c r="F4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147</v>
      </c>
      <c r="B1" t="s" s="2">
        <v>148</v>
      </c>
      <c r="C1" t="s" s="2">
        <v>149</v>
      </c>
      <c r="D1" t="s" s="2">
        <v>150</v>
      </c>
      <c r="E1" t="s" s="2">
        <v>151</v>
      </c>
      <c r="F1" t="s" s="2">
        <v>152</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4"/>
      <c r="F3"/>
    </row>
    <row r="4">
      <c r="A4" t="s">
        <v>2</v>
      </c>
      <c r="B4">
        <v>3</v>
      </c>
      <c r="C4"/>
      <c r="D4" t="inlineStr" s="14">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4"/>
      <c r="F4"/>
    </row>
    <row r="5">
      <c r="A5" t="s">
        <v>2</v>
      </c>
      <c r="B5">
        <v>4</v>
      </c>
      <c r="C5"/>
      <c r="D5" t="inlineStr" s="14">
        <is>
          <t>Rissoler la pièce de viande — Le jour de la cuisson, égouttez séparément la viande, la garniture aromatique et le liquide de la marinade. Épongez la viande. Dans une sauteuse, faites rissoler fortement à l'huile la pièce de viande sur toutes ses faces.</t>
        </is>
      </c>
      <c r="E5" t="s" s="14"/>
      <c r="F5"/>
    </row>
    <row r="6">
      <c r="A6" t="s">
        <v>2</v>
      </c>
      <c r="B6">
        <v>5</v>
      </c>
      <c r="C6"/>
      <c r="D6" t="inlineStr" s="14">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4"/>
      <c r="F6"/>
    </row>
    <row r="7">
      <c r="A7" t="s">
        <v>2</v>
      </c>
      <c r="B7">
        <v>6</v>
      </c>
      <c r="C7"/>
      <c r="D7" t="inlineStr" s="14">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4"/>
      <c r="F7"/>
    </row>
    <row r="8">
      <c r="A8" t="s">
        <v>2</v>
      </c>
      <c r="B8">
        <v>7</v>
      </c>
      <c r="C8"/>
      <c r="D8" t="inlineStr" s="14">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4"/>
      <c r="F8"/>
    </row>
    <row r="9">
      <c r="A9" t="s">
        <v>2</v>
      </c>
      <c r="B9">
        <v>8</v>
      </c>
      <c r="C9"/>
      <c r="D9" t="s" s="14">
        <v>153</v>
      </c>
      <c r="E9" t="s" s="14"/>
      <c r="F9"/>
    </row>
    <row r="10">
      <c r="A10" t="s">
        <v>154</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154</v>
      </c>
      <c r="B11">
        <v>2</v>
      </c>
      <c r="C11"/>
      <c r="D11" t="s" s="14">
        <v>155</v>
      </c>
      <c r="E11" t="s" s="14"/>
      <c r="F11"/>
    </row>
    <row r="12">
      <c r="A12" t="s">
        <v>154</v>
      </c>
      <c r="B12">
        <v>3</v>
      </c>
      <c r="C12"/>
      <c r="D12" t="inlineStr" s="14">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4"/>
      <c r="F12"/>
    </row>
    <row r="13">
      <c r="A13" t="s">
        <v>154</v>
      </c>
      <c r="B13">
        <v>4</v>
      </c>
      <c r="C13"/>
      <c r="D13" t="s" s="14">
        <v>156</v>
      </c>
      <c r="E13" t="s" s="14"/>
      <c r="F13"/>
    </row>
    <row r="14">
      <c r="A14" t="s">
        <v>157</v>
      </c>
      <c r="B14">
        <v>1</v>
      </c>
      <c r="C14" t="s">
        <v>158</v>
      </c>
      <c r="D14" t="s" s="14">
        <v>159</v>
      </c>
      <c r="E14" t="s" s="14"/>
      <c r="F14"/>
    </row>
    <row r="15">
      <c r="A15" t="s">
        <v>160</v>
      </c>
      <c r="B15">
        <v>1</v>
      </c>
      <c r="C15" t="s">
        <v>161</v>
      </c>
      <c r="D15" t="s" s="14">
        <v>162</v>
      </c>
      <c r="E15" t="s" s="14">
        <v>163</v>
      </c>
      <c r="F15"/>
    </row>
    <row r="16">
      <c r="A16" t="s">
        <v>160</v>
      </c>
      <c r="B16">
        <v>2</v>
      </c>
      <c r="C16" t="s">
        <v>164</v>
      </c>
      <c r="D16" t="s" s="14">
        <v>165</v>
      </c>
      <c r="E16" t="s" s="14">
        <v>166</v>
      </c>
      <c r="F16"/>
    </row>
    <row r="17">
      <c r="A17" t="s">
        <v>160</v>
      </c>
      <c r="B17">
        <v>3</v>
      </c>
      <c r="C17" t="s">
        <v>167</v>
      </c>
      <c r="D17" t="inlineStr" s="14">
        <is>
          <t>Blanchir les os et la viande (ils peuvent être mis à dégorger au préalable) — Mouiller à l'eau froide, porter à ébullition, laisser frémir quelques minutes en écumant ; rafraîchir à l'eau courante, rincer, égoutter ; rincer le récipient.</t>
        </is>
      </c>
      <c r="E17" t="s" s="14">
        <v>168</v>
      </c>
      <c r="F17"/>
    </row>
    <row r="18">
      <c r="A18" t="s">
        <v>160</v>
      </c>
      <c r="B18">
        <v>4</v>
      </c>
      <c r="C18" t="s">
        <v>169</v>
      </c>
      <c r="D18" t="s" s="14">
        <v>170</v>
      </c>
      <c r="E18" t="s" s="14">
        <v>171</v>
      </c>
      <c r="F18"/>
    </row>
    <row r="19">
      <c r="A19" t="s">
        <v>160</v>
      </c>
      <c r="B19">
        <v>5</v>
      </c>
      <c r="C19" t="s">
        <v>164</v>
      </c>
      <c r="D19" t="inlineStr" s="14">
        <is>
          <t>Préparer et ajouter la garniture aromatique — Éplucher et laver les légumes ; tailler les carottes en tronçons ; confectionner le bouquet garni avec les blancs de poireau et le céleri ; piquer l'oignon d'un clou de girofle.</t>
        </is>
      </c>
      <c r="E19" t="s" s="14">
        <v>172</v>
      </c>
      <c r="F19"/>
    </row>
    <row r="20">
      <c r="A20" t="s">
        <v>160</v>
      </c>
      <c r="B20">
        <v>6</v>
      </c>
      <c r="C20" t="s">
        <v>173</v>
      </c>
      <c r="D20"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t="s" s="14"/>
      <c r="F20"/>
    </row>
    <row r="21">
      <c r="A21" t="s">
        <v>160</v>
      </c>
      <c r="B21">
        <v>7</v>
      </c>
      <c r="C21"/>
      <c r="D21" t="inlineStr" s="14">
        <is>
          <t>Passer le fond au chinois étamine sans le fouler ni le remuer — il doit être parfaitement limpide, non « laiteux » ; dégraisser à nouveau si nécessaire ; refroidir rapidement et réserver à couvert à + 3 °C maximum.</t>
        </is>
      </c>
      <c r="E21" t="s" s="14"/>
      <c r="F21"/>
    </row>
    <row r="22">
      <c r="A22" t="s">
        <v>174</v>
      </c>
      <c r="B22">
        <v>1</v>
      </c>
      <c r="C22"/>
      <c r="D22" t="inlineStr" s="14">
        <is>
          <t>Mise en place du poste de travail — Verifier les DLC, peser les denrees, selectionner le materiel necessaire. Laver et desinfecter le materiel et le poste de travail en suivant les protocoles.</t>
        </is>
      </c>
      <c r="E22" t="s" s="14"/>
      <c r="F22"/>
    </row>
    <row r="23">
      <c r="A23" t="s">
        <v>174</v>
      </c>
      <c r="B23">
        <v>2</v>
      </c>
      <c r="C23"/>
      <c r="D23" t="s" s="14">
        <v>175</v>
      </c>
      <c r="E23" t="s" s="14"/>
      <c r="F23"/>
    </row>
    <row r="24">
      <c r="A24" t="s">
        <v>174</v>
      </c>
      <c r="B24">
        <v>3</v>
      </c>
      <c r="C24"/>
      <c r="D24"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4" t="s" s="14"/>
      <c r="F24"/>
    </row>
    <row r="25">
      <c r="A25" t="s">
        <v>174</v>
      </c>
      <c r="B25">
        <v>4</v>
      </c>
      <c r="C25"/>
      <c r="D25" t="s" s="14">
        <v>176</v>
      </c>
      <c r="E25" t="s" s="14"/>
      <c r="F25"/>
    </row>
    <row r="26">
      <c r="A26" t="s">
        <v>174</v>
      </c>
      <c r="B26">
        <v>5</v>
      </c>
      <c r="C26"/>
      <c r="D26"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6" t="s" s="14"/>
      <c r="F2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0"/>
  <cols>
    <col min="1" max="1" width="22" customWidth="1"/>
    <col min="2" max="2" width="52" customWidth="1"/>
    <col min="3" max="3" width="14" customWidth="1"/>
    <col min="4" max="4" width="10" customWidth="1"/>
  </cols>
  <sheetData>
    <row r="1" customHeight="1" ht="24">
      <c r="A1" t="s" s="7">
        <v>177</v>
      </c>
      <c r="B1"/>
      <c r="C1"/>
      <c r="D1"/>
    </row>
    <row r="2">
      <c r="A2" t="str" s="15">
        <f>"GRO_CDC_135 · GRO.VIANDES · référence : "&amp;Besoins!B3&amp;" "&amp;Besoins!C3&amp;" · multiplicateur réglable sur la feuille ""Besoins"""</f>
        <v>GRO_CDC_135 · GRO.VIANDES · référence : 100 pc · multiplicateur réglable sur la feuille </v>
      </c>
      <c r="B2"/>
      <c r="C2"/>
      <c r="D2"/>
    </row>
    <row r="3">
      <c r="A3"/>
      <c r="B3"/>
      <c r="C3"/>
      <c r="D3"/>
    </row>
    <row r="4">
      <c r="A4" t="s" s="16">
        <v>178</v>
      </c>
      <c r="B4"/>
      <c r="C4"/>
      <c r="D4"/>
    </row>
    <row r="5">
      <c r="A5" t="s" s="17">
        <v>179</v>
      </c>
      <c r="B5" t="str" s="14">
        <f>Procedure!D2</f>
        <v>Mise en place du poste de travail — Vérifiez les DLC, pesez les denrées, sélectionnez le matériel nécessaire. Désinfectez le matériel et le poste de travail suivant les protocoles.</v>
      </c>
      <c r="C5"/>
      <c r="D5"/>
    </row>
    <row r="6">
      <c r="A6" t="s" s="17">
        <v>180</v>
      </c>
      <c r="B6" t="str" s="14">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Besoins!B10</f>
        <v>Lardons lardon cru fumé</v>
      </c>
      <c r="C7" s="11">
        <f>Besoins!E10</f>
        <v>3</v>
      </c>
      <c r="D7" t="str">
        <f>Besoins!F10</f>
        <v>kg</v>
      </c>
    </row>
    <row r="8">
      <c r="A8" t="s" s="17">
        <v>181</v>
      </c>
      <c r="B8" t="str" s="14">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Besoins!B30</f>
        <v>Assortiment bourguignon sans os UE</v>
      </c>
      <c r="C9" s="11">
        <f>Besoins!E30</f>
        <v>16</v>
      </c>
      <c r="D9" t="str">
        <f>Besoins!F30</f>
        <v>kg</v>
      </c>
    </row>
    <row r="10">
      <c r="A10"/>
      <c r="B10" t="str">
        <f>Besoins!B9</f>
        <v>Vin rouge de cuisson (table)</v>
      </c>
      <c r="C10" s="11">
        <f>Besoins!E9</f>
        <v>6</v>
      </c>
      <c r="D10" t="str">
        <f>Besoins!F9</f>
        <v>lt</v>
      </c>
    </row>
    <row r="11">
      <c r="A11"/>
      <c r="B11" t="str">
        <f>Besoins!B26</f>
        <v>Carottes en rondelles surgelées</v>
      </c>
      <c r="C11" s="11">
        <f>Besoins!E26</f>
        <v>2.5</v>
      </c>
      <c r="D11" t="str">
        <f>Besoins!F26</f>
        <v>kg</v>
      </c>
    </row>
    <row r="12">
      <c r="A12"/>
      <c r="B12" t="str">
        <f>Besoins!B28</f>
        <v>Oignons émincés surgelés</v>
      </c>
      <c r="C12" s="11">
        <f>Besoins!E28</f>
        <v>2.5</v>
      </c>
      <c r="D12" t="str">
        <f>Besoins!F28</f>
        <v>kg</v>
      </c>
    </row>
    <row r="13">
      <c r="A13"/>
      <c r="B13" t="str">
        <f>Besoins!B25</f>
        <v>Ail haché IQF</v>
      </c>
      <c r="C13" s="11">
        <f>Besoins!E25</f>
        <v>0.25</v>
      </c>
      <c r="D13" t="str">
        <f>Besoins!F25</f>
        <v>kg</v>
      </c>
    </row>
    <row r="14">
      <c r="A14"/>
      <c r="B14" t="str">
        <f>Besoins!B15</f>
        <v>Bouquet garni sachet dose</v>
      </c>
      <c r="C14" s="11">
        <f>Besoins!E15</f>
        <v>0.051</v>
      </c>
      <c r="D14" t="str">
        <f>Besoins!F15</f>
        <v>kg</v>
      </c>
    </row>
    <row r="15">
      <c r="A15"/>
      <c r="B15" t="s">
        <v>182</v>
      </c>
      <c r="C15" s="11">
        <f>'Besoins'!$B$2*5</f>
        <v>5</v>
      </c>
      <c r="D15" t="s">
        <v>25</v>
      </c>
    </row>
    <row r="16">
      <c r="A16"/>
      <c r="B16" t="s">
        <v>183</v>
      </c>
      <c r="C16" s="11">
        <f>'Besoins'!$B$2*0.073</f>
        <v>0.073</v>
      </c>
      <c r="D16" t="s">
        <v>45</v>
      </c>
    </row>
    <row r="17">
      <c r="A17"/>
      <c r="B17" t="str">
        <f>Besoins!B14</f>
        <v>Poivre noir moulu</v>
      </c>
      <c r="C17" s="11">
        <f>Besoins!E14</f>
        <v>0.007</v>
      </c>
      <c r="D17" t="str">
        <f>Besoins!F14</f>
        <v>kg</v>
      </c>
    </row>
    <row r="18">
      <c r="A18"/>
      <c r="B18" t="str">
        <f>Besoins!B8</f>
        <v>Cognac VS (flambé, sauce)</v>
      </c>
      <c r="C18" s="11">
        <f>Besoins!E8</f>
        <v>0.2</v>
      </c>
      <c r="D18" t="str">
        <f>Besoins!F8</f>
        <v>lt</v>
      </c>
    </row>
    <row r="19">
      <c r="A19" t="s" s="17">
        <v>184</v>
      </c>
      <c r="B19" t="str" s="14">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Besoins!B17</f>
        <v>Huile de tournesol raffinée vrac</v>
      </c>
      <c r="C20" s="11">
        <f>Besoins!E17</f>
        <v>0.5</v>
      </c>
      <c r="D20" t="str">
        <f>Besoins!F17</f>
        <v>lt</v>
      </c>
    </row>
    <row r="21">
      <c r="A21" t="s" s="17">
        <v>185</v>
      </c>
      <c r="B21" t="str" s="14">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186</v>
      </c>
      <c r="C22" s="11">
        <f>'Besoins'!$B$2*4</f>
        <v>4</v>
      </c>
      <c r="D22" t="s">
        <v>35</v>
      </c>
    </row>
    <row r="23">
      <c r="A23"/>
      <c r="B23" t="str">
        <f>Besoins!B12</f>
        <v>Noix de muscade moulue</v>
      </c>
      <c r="C23" s="11">
        <f>Besoins!E12</f>
        <v>0.001</v>
      </c>
      <c r="D23" t="str">
        <f>Besoins!F12</f>
        <v>kg</v>
      </c>
    </row>
    <row r="24">
      <c r="A24"/>
      <c r="B24" t="s">
        <v>187</v>
      </c>
      <c r="C24" s="11">
        <f>'Besoins'!$B$2*8</f>
        <v>8</v>
      </c>
      <c r="D24" t="s">
        <v>35</v>
      </c>
    </row>
    <row r="25">
      <c r="A25" t="s" s="17">
        <v>188</v>
      </c>
      <c r="B25" t="str" s="14">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7">
        <v>189</v>
      </c>
      <c r="B26" t="str" s="14">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190</v>
      </c>
      <c r="C27" s="11">
        <f>'Besoins'!$B$2*200</f>
        <v>200</v>
      </c>
      <c r="D27" t="s">
        <v>25</v>
      </c>
    </row>
    <row r="28">
      <c r="A28" t="s" s="17">
        <v>191</v>
      </c>
      <c r="B28" t="str" s="14">
        <f>Procedure!D9</f>
        <v>Dresser et servir — Servez une tranche de bœuf, garnissez avec les carottes, les lardons et les petits oignons glacés à brun. Nappez de fond de braisage.</v>
      </c>
      <c r="C28"/>
      <c r="D28"/>
    </row>
    <row r="29">
      <c r="A29"/>
      <c r="B29" t="s">
        <v>192</v>
      </c>
      <c r="C29" s="11">
        <f>'Besoins'!$B$2*62.5</f>
        <v>62.5</v>
      </c>
      <c r="D29" t="s">
        <v>25</v>
      </c>
    </row>
    <row r="30">
      <c r="A30"/>
      <c r="B30"/>
      <c r="C30"/>
      <c r="D30"/>
    </row>
    <row r="31">
      <c r="A31" t="s" s="16">
        <v>193</v>
      </c>
      <c r="B31"/>
      <c r="C31"/>
      <c r="D31"/>
    </row>
    <row r="32">
      <c r="A32" t="s" s="17">
        <v>179</v>
      </c>
      <c r="B32" t="str" s="14">
        <f>Procedure!D10</f>
        <v>Mise en place du poste de travail — Verifier les DLC, peser les denrees, selectionner le materiel necessaire. Laver et desinfecter le materiel et le poste de travail en suivant les protocoles.</v>
      </c>
      <c r="C32"/>
      <c r="D32"/>
    </row>
    <row r="33">
      <c r="A33" t="s" s="17">
        <v>180</v>
      </c>
      <c r="B33" t="str" s="14">
        <f>Procedure!D11</f>
        <v>Preparations preliminaires — Deconditionner les jeunes carottes tres fines surgelees suivant la procedure.</v>
      </c>
      <c r="C33"/>
      <c r="D33"/>
    </row>
    <row r="34">
      <c r="A34"/>
      <c r="B34" t="str">
        <f>Besoins!B27</f>
        <v>Jeunes carottes très fines surgelées</v>
      </c>
      <c r="C34" s="11">
        <f>Besoins!E27</f>
        <v>8</v>
      </c>
      <c r="D34" t="str">
        <f>Besoins!F27</f>
        <v>kg</v>
      </c>
    </row>
    <row r="35">
      <c r="A35" t="s" s="17">
        <v>181</v>
      </c>
      <c r="B35" t="str" s="14">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194</v>
      </c>
      <c r="C36" s="11">
        <f>'Besoins'!$B$2*0.4</f>
        <v>0.4</v>
      </c>
      <c r="D36" t="s">
        <v>45</v>
      </c>
    </row>
    <row r="37">
      <c r="A37"/>
      <c r="B37" t="s">
        <v>183</v>
      </c>
      <c r="C37" s="11">
        <f>'Besoins'!$B$2*0.02</f>
        <v>0.02</v>
      </c>
      <c r="D37" t="s">
        <v>45</v>
      </c>
    </row>
    <row r="38">
      <c r="A38"/>
      <c r="B38" t="s">
        <v>195</v>
      </c>
      <c r="C38" s="11">
        <f>'Besoins'!$B$2*0.2</f>
        <v>0.2</v>
      </c>
      <c r="D38" t="s">
        <v>45</v>
      </c>
    </row>
    <row r="39">
      <c r="A39" t="s" s="17">
        <v>184</v>
      </c>
      <c r="B39" t="str" s="14">
        <f>Procedure!D13</f>
        <v>Decanter — Debarrasser delicatement les carottes directement sur le plat a garnir, ou bien reserver dans le bac de cuisson en attente d'utilisation.</v>
      </c>
      <c r="C39"/>
      <c r="D39"/>
    </row>
    <row r="40">
      <c r="A40"/>
      <c r="B40"/>
      <c r="C40"/>
      <c r="D40"/>
    </row>
    <row r="41">
      <c r="A41" t="s" s="16">
        <v>196</v>
      </c>
      <c r="B41"/>
      <c r="C41"/>
      <c r="D41"/>
    </row>
    <row r="42">
      <c r="A42" t="s" s="17">
        <v>179</v>
      </c>
      <c r="B42" t="str" s="14">
        <f>"[DISSOUDRE] "&amp;Procedure!D14</f>
        <v>[DISSOUDRE] Délayer la poudre dans l'eau froide en fouettant, puis porter à ébullition en remuant régulièrement.</v>
      </c>
      <c r="C42"/>
      <c r="D42"/>
    </row>
    <row r="43">
      <c r="A43"/>
      <c r="B43" t="s">
        <v>197</v>
      </c>
      <c r="C43" s="11">
        <f>'Besoins'!$B$2*7.8</f>
        <v>7.8</v>
      </c>
      <c r="D43" t="s">
        <v>35</v>
      </c>
    </row>
    <row r="44">
      <c r="A44"/>
      <c r="B44" t="str">
        <f>Besoins!B16</f>
        <v>Fonds Brun Lié (Knorr Professional)</v>
      </c>
      <c r="C44" s="11">
        <f>Besoins!E16</f>
        <v>0.2</v>
      </c>
      <c r="D44" t="str">
        <f>Besoins!F16</f>
        <v>kg</v>
      </c>
    </row>
    <row r="45">
      <c r="A45"/>
      <c r="B45"/>
      <c r="C45"/>
      <c r="D45"/>
    </row>
    <row r="46">
      <c r="A46" t="s" s="16">
        <v>198</v>
      </c>
      <c r="B46"/>
      <c r="C46"/>
      <c r="D46"/>
    </row>
    <row r="47">
      <c r="A47" t="s" s="17">
        <v>179</v>
      </c>
      <c r="B47" t="str" s="14">
        <f>"[CONCASSER] "&amp;Procedure!D15</f>
        <v>[CONCASSER] Mise en place du poste de travail — Réunir les denrées, le matériel de préparation et de cuisson. Contrôler la fraîcheur et la qualité des produits.</v>
      </c>
      <c r="C47"/>
      <c r="D47"/>
    </row>
    <row r="48">
      <c r="A48"/>
      <c r="B48" t="str" s="18">
        <f>"ℹ "&amp;Procedure!E15</f>
        <v>ℹ</v>
      </c>
      <c r="C48"/>
      <c r="D48"/>
    </row>
    <row r="49">
      <c r="A49" t="s" s="17">
        <v>180</v>
      </c>
      <c r="B49" t="str" s="14">
        <f>"[ÉPLUCHER] "&amp;Procedure!D16</f>
        <v>[ÉPLUCHER] Concasser finement les os ou les carcasses et les abattis ; découper la viande en morceaux, habiller et brider la ou les volailles s'il y a lieu.</v>
      </c>
      <c r="C49"/>
      <c r="D49"/>
    </row>
    <row r="50">
      <c r="A50"/>
      <c r="B50" t="str">
        <f>Besoins!B32</f>
        <v>Os et parures maigres de veau</v>
      </c>
      <c r="C50" s="11">
        <f>Besoins!E32</f>
        <v>2</v>
      </c>
      <c r="D50" t="str">
        <f>Besoins!F32</f>
        <v>kg</v>
      </c>
    </row>
    <row r="51">
      <c r="A51"/>
      <c r="B51" t="str">
        <f>Besoins!B31</f>
        <v>Os de veau (pieds, jarret)</v>
      </c>
      <c r="C51" s="11">
        <f>Besoins!E31</f>
        <v>2</v>
      </c>
      <c r="D51" t="str">
        <f>Besoins!F31</f>
        <v>kg</v>
      </c>
    </row>
    <row r="52">
      <c r="A52"/>
      <c r="B52" t="str" s="18">
        <f>"ℹ "&amp;Procedure!E16</f>
        <v>ℹ</v>
      </c>
      <c r="C52"/>
      <c r="D52"/>
    </row>
    <row r="53">
      <c r="A53" t="s" s="17">
        <v>181</v>
      </c>
      <c r="B53" t="str" s="14">
        <f>"[MARQUER] "&amp;Procedure!D17</f>
        <v>[MARQUER] Blanchir les os et la viande (ils peuvent être mis à dégorger au préalable) — Mouiller à l'eau froide, porter à ébullition, laisser frémir quelques minutes en écumant ; rafraîchir à l'eau courante, rincer, égoutter ; rincer le récipient.</v>
      </c>
      <c r="C53"/>
      <c r="D53"/>
    </row>
    <row r="54">
      <c r="A54"/>
      <c r="B54" t="str" s="18">
        <f>"ℹ "&amp;Procedure!E17</f>
        <v>ℹ</v>
      </c>
      <c r="C54"/>
      <c r="D54"/>
    </row>
    <row r="55">
      <c r="A55" t="s" s="17">
        <v>184</v>
      </c>
      <c r="B55" t="str" s="14">
        <f>"[ÉCUMER] "&amp;Procedure!D18</f>
        <v>[ÉCUMER] Marquer le fond blanc en cuisson — Replacer les ingrédients de base, mouiller à l'eau froide, porter à ébullition, écumer et dégraisser.</v>
      </c>
      <c r="C55"/>
      <c r="D55"/>
    </row>
    <row r="56">
      <c r="A56"/>
      <c r="B56" t="s">
        <v>197</v>
      </c>
      <c r="C56" s="11">
        <f>'Besoins'!$B$2*6</f>
        <v>6</v>
      </c>
      <c r="D56" t="s">
        <v>35</v>
      </c>
    </row>
    <row r="57">
      <c r="A57"/>
      <c r="B57" t="str" s="18">
        <f>"ℹ "&amp;Procedure!E18</f>
        <v>ℹ</v>
      </c>
      <c r="C57"/>
      <c r="D57"/>
    </row>
    <row r="58">
      <c r="A58" t="s" s="17">
        <v>185</v>
      </c>
      <c r="B58" t="str" s="14">
        <f>"[ÉPLUCHER] "&amp;Procedure!D19</f>
        <v>[ÉPLUCHER] Préparer et ajouter la garniture aromatique — Éplucher et laver les légumes ; tailler les carottes en tronçons ; confectionner le bouquet garni avec les blancs de poireau et le céleri ; piquer l'oignon d'un clou de girofle.</v>
      </c>
      <c r="C58"/>
      <c r="D58"/>
    </row>
    <row r="59">
      <c r="A59"/>
      <c r="B59" t="str">
        <f>Besoins!B19</f>
        <v>CAROTTE France extra colis 12kg</v>
      </c>
      <c r="C59" s="11">
        <f>Besoins!E19</f>
        <v>0.4</v>
      </c>
      <c r="D59" t="str">
        <f>Besoins!F19</f>
        <v>kg</v>
      </c>
    </row>
    <row r="60">
      <c r="A60"/>
      <c r="B60" t="str">
        <f>Besoins!B21</f>
        <v>OIGNON jaune France cat.I 60-80mm</v>
      </c>
      <c r="C60" s="11">
        <f>Besoins!E21</f>
        <v>0.4</v>
      </c>
      <c r="D60" t="str">
        <f>Besoins!F21</f>
        <v>kg</v>
      </c>
    </row>
    <row r="61">
      <c r="A61"/>
      <c r="B61" t="str">
        <f>Besoins!B22</f>
        <v>POIREAU France cat.I</v>
      </c>
      <c r="C61" s="11">
        <f>Besoins!E22</f>
        <v>0.8</v>
      </c>
      <c r="D61" t="str">
        <f>Besoins!F22</f>
        <v>kg</v>
      </c>
    </row>
    <row r="62">
      <c r="A62"/>
      <c r="B62" t="str">
        <f>Besoins!B20</f>
        <v>CÉLERI-BRANCHE vert France cat.I</v>
      </c>
      <c r="C62" s="11">
        <f>Besoins!E20</f>
        <v>0.32</v>
      </c>
      <c r="D62" t="str">
        <f>Besoins!F20</f>
        <v>kg</v>
      </c>
    </row>
    <row r="63">
      <c r="A63"/>
      <c r="B63" t="s">
        <v>182</v>
      </c>
      <c r="C63" s="11">
        <f>'Besoins'!$B$2*4</f>
        <v>4</v>
      </c>
      <c r="D63" t="s">
        <v>25</v>
      </c>
    </row>
    <row r="64">
      <c r="A64"/>
      <c r="B64" t="str" s="18">
        <f>"ℹ "&amp;Procedure!E19</f>
        <v>ℹ</v>
      </c>
      <c r="C64"/>
      <c r="D64"/>
    </row>
    <row r="65">
      <c r="A65" t="s" s="17">
        <v>188</v>
      </c>
      <c r="B65" t="str" s="14">
        <f>"[MOUILLER] "&amp;Procedure!D20</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65"/>
      <c r="D65"/>
    </row>
    <row r="66">
      <c r="A66"/>
      <c r="B66" t="str">
        <f>Besoins!B13</f>
        <v>Poivre noir en grains entiers</v>
      </c>
      <c r="C66" s="11">
        <f>Besoins!E13</f>
        <v>0.004</v>
      </c>
      <c r="D66" t="str">
        <f>Besoins!F13</f>
        <v>kg</v>
      </c>
    </row>
    <row r="67">
      <c r="A67" t="s" s="17">
        <v>189</v>
      </c>
      <c r="B67" t="str" s="14">
        <f>Procedure!D21</f>
        <v>Passer le fond au chinois étamine sans le fouler ni le remuer — il doit être parfaitement limpide, non « laiteux » ; dégraisser à nouveau si nécessaire ; refroidir rapidement et réserver à couvert à + 3 °C maximum.</v>
      </c>
      <c r="C67"/>
      <c r="D67"/>
    </row>
    <row r="68">
      <c r="A68"/>
      <c r="B68"/>
      <c r="C68"/>
      <c r="D68"/>
    </row>
    <row r="69">
      <c r="A69" t="s" s="16">
        <v>199</v>
      </c>
      <c r="B69"/>
      <c r="C69"/>
      <c r="D69"/>
    </row>
    <row r="70">
      <c r="A70" t="s" s="17">
        <v>179</v>
      </c>
      <c r="B70" t="str" s="14">
        <f>Procedure!D22</f>
        <v>Mise en place du poste de travail — Verifier les DLC, peser les denrees, selectionner le materiel necessaire. Laver et desinfecter le materiel et le poste de travail en suivant les protocoles.</v>
      </c>
      <c r="C70"/>
      <c r="D70"/>
    </row>
    <row r="71">
      <c r="A71" t="s" s="17">
        <v>180</v>
      </c>
      <c r="B71" t="str" s="14">
        <f>Procedure!D23</f>
        <v>Preparations preliminaires — Deconditionner les petits oignons grelots suivant la procedure. Dans une calotte, faire fondre le beurre.</v>
      </c>
      <c r="C71"/>
      <c r="D71"/>
    </row>
    <row r="72">
      <c r="A72"/>
      <c r="B72" t="str">
        <f>Besoins!B29</f>
        <v>Petits oignons blancs surgelés</v>
      </c>
      <c r="C72" s="11">
        <f>Besoins!E29</f>
        <v>2.5</v>
      </c>
      <c r="D72" t="str">
        <f>Besoins!F29</f>
        <v>kg</v>
      </c>
    </row>
    <row r="73">
      <c r="A73"/>
      <c r="B73" t="s">
        <v>194</v>
      </c>
      <c r="C73" s="11">
        <f>'Besoins'!$B$2*0.125</f>
        <v>0.125</v>
      </c>
      <c r="D73" t="s">
        <v>45</v>
      </c>
    </row>
    <row r="74">
      <c r="A74" t="s" s="17">
        <v>181</v>
      </c>
      <c r="B74" t="str" s="14">
        <f>Procedure!D24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74"/>
      <c r="D74"/>
    </row>
    <row r="75">
      <c r="A75"/>
      <c r="B75" t="s">
        <v>195</v>
      </c>
      <c r="C75" s="11">
        <f>'Besoins'!$B$2*0.0625</f>
        <v>0.0625</v>
      </c>
      <c r="D75" t="s">
        <v>45</v>
      </c>
    </row>
    <row r="76">
      <c r="A76"/>
      <c r="B76" t="s">
        <v>183</v>
      </c>
      <c r="C76" s="11">
        <f>'Besoins'!$B$2*0.00625</f>
        <v>0.00625</v>
      </c>
      <c r="D76" t="s">
        <v>45</v>
      </c>
    </row>
    <row r="77">
      <c r="A77" t="s" s="17">
        <v>184</v>
      </c>
      <c r="B77" t="str" s="14">
        <f>Procedure!D25</f>
        <v>Decanter — Debarrasser delicatement les petits oignons directement sur le plat a garnir, ou bien reserver dans le bac de cuisson en attente d'utilisation.</v>
      </c>
      <c r="C77"/>
      <c r="D77"/>
    </row>
    <row r="78">
      <c r="A78" t="s" s="17">
        <v>185</v>
      </c>
      <c r="B78" t="str" s="14">
        <f>Procedure!D26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78"/>
      <c r="D78"/>
    </row>
    <row r="79">
      <c r="A79"/>
      <c r="B79"/>
      <c r="C79"/>
      <c r="D79"/>
    </row>
    <row r="80">
      <c r="A80" t="s" s="19">
        <v>22</v>
      </c>
      <c r="B80"/>
      <c r="C80"/>
      <c r="D80"/>
    </row>
  </sheetData>
  <sheetProtection sheet="1" formatRows="0" formatColumns="0"/>
  <mergeCells count="38">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2:D52"/>
    <mergeCell ref="B53:D53"/>
    <mergeCell ref="B54:D54"/>
    <mergeCell ref="B55:D55"/>
    <mergeCell ref="B57:D57"/>
    <mergeCell ref="B58:D58"/>
    <mergeCell ref="B64:D64"/>
    <mergeCell ref="B65:D65"/>
    <mergeCell ref="B67:D67"/>
    <mergeCell ref="A69:D69"/>
    <mergeCell ref="B70:D70"/>
    <mergeCell ref="B71:D71"/>
    <mergeCell ref="B74:D74"/>
    <mergeCell ref="B77:D77"/>
    <mergeCell ref="B78:D78"/>
    <mergeCell ref="A80:D8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2026-10-30T14:29:44Z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2026-10-30T14:29:44Z</dcterms:modified>
  <cp:revision>1</cp:revision>
</cp:coreProperties>
</file>