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<sst xmlns="http://schemas.openxmlformats.org/spreadsheetml/2006/main" count="227" uniqueCount="227">
  <si>
    <t>Fiche technique</t>
  </si>
  <si>
    <t>Nom</t>
  </si>
  <si>
    <t>Rognons de veau Beaugé</t>
  </si>
  <si>
    <t>Code</t>
  </si>
  <si>
    <t>VE_ROGN_VEAU_BEA</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</si>
  <si>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</si>
  <si>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</si>
  <si>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</si>
  <si>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</si>
  <si>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</si>
  <si>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</si>
  <si>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</si>
  <si>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</si>
  <si>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</si>
  <si>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</si>
  <si>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</si>
  <si>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</si>
  <si>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</si>
  <si>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</si>
  <si>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</si>
  <si>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</si>
  <si>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14:55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</si>
  <si>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</si>
  <si>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</si>
  <si>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</si>
  <si>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</si>
  <si>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</si>
  <si>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</si>
  <si>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</si>
  <si>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</si>
  <si>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</si>
  <si>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</si>
  <si>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</si>
  <si>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</si>
  <si>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</si>
  <si>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</si>
  <si>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00001316</t>
  </si>
  <si>
    <t>fromage blanc 20% MG sucré</t>
  </si>
  <si>
    <t>CONC-TOMATE</t>
  </si>
  <si>
    <t>Concentré de tomate double</t>
  </si>
  <si>
    <t>Concentrés et purées cuisines</t>
  </si>
  <si>
    <t>00001700</t>
  </si>
  <si>
    <t>cornichons 60/79</t>
  </si>
  <si>
    <t>Confits, chutneys et pickles</t>
  </si>
  <si>
    <t>kg</t>
  </si>
  <si>
    <t>00001716</t>
  </si>
  <si>
    <t>vinaigre alcool blanc</t>
  </si>
  <si>
    <t>Vinaigres et acides</t>
  </si>
  <si>
    <t>00000826</t>
  </si>
  <si>
    <t>CLOUS DE GIROFLES</t>
  </si>
  <si>
    <t>Épices en poudre et graines</t>
  </si>
  <si>
    <t>EPI-POIVRE-NOIR</t>
  </si>
  <si>
    <t>Poivre noir moulu</t>
  </si>
  <si>
    <t>HER-LAURIER</t>
  </si>
  <si>
    <t>Laurier sauce feuilles</t>
  </si>
  <si>
    <t>Herbes aromatiques séchées</t>
  </si>
  <si>
    <t>HER-THYM</t>
  </si>
  <si>
    <t>Thym séché</t>
  </si>
  <si>
    <t>FAR-T55</t>
  </si>
  <si>
    <t>Farine de blé T55</t>
  </si>
  <si>
    <t>Farines de blé</t>
  </si>
  <si>
    <t>00001922</t>
  </si>
  <si>
    <t>bouquet garni arôme</t>
  </si>
  <si>
    <t>Fonds concentrés et extraits</t>
  </si>
  <si>
    <t>00000048</t>
  </si>
  <si>
    <t>BEURRE</t>
  </si>
  <si>
    <t>Beurres et margarines</t>
  </si>
  <si>
    <t>BEU-CUISINE</t>
  </si>
  <si>
    <t>Beurre de cuisine bloc 10 kg</t>
  </si>
  <si>
    <t>RNM17710123</t>
  </si>
  <si>
    <t>AIL frais France cat.I 60-80mm</t>
  </si>
  <si>
    <t>Légumes</t>
  </si>
  <si>
    <t>RNM0420123</t>
  </si>
  <si>
    <t>CAROTTE France extra colis 12kg</t>
  </si>
  <si>
    <t>RNM0370123</t>
  </si>
  <si>
    <t>CÉLERI-RAVE France</t>
  </si>
  <si>
    <t>00002034</t>
  </si>
  <si>
    <t>échalote</t>
  </si>
  <si>
    <t>RNM27820123</t>
  </si>
  <si>
    <t>OIGNON jaune France cat.I 60-80mm</t>
  </si>
  <si>
    <t>00002049</t>
  </si>
  <si>
    <t>oignons émincés</t>
  </si>
  <si>
    <t>00002622</t>
  </si>
  <si>
    <t>Parures et pieds de champignons</t>
  </si>
  <si>
    <t>RNM6520160</t>
  </si>
  <si>
    <t>PERSIL simple France botte</t>
  </si>
  <si>
    <t>bte</t>
  </si>
  <si>
    <t>RNM9360123</t>
  </si>
  <si>
    <t>TOMATE ronde Maroc cat.I 67-82mm</t>
  </si>
  <si>
    <t>00002238</t>
  </si>
  <si>
    <t>carottes râpées</t>
  </si>
  <si>
    <t>Légumes 4ème et 5ème gamme</t>
  </si>
  <si>
    <t>00002251</t>
  </si>
  <si>
    <t>poireau blanc 3 cm</t>
  </si>
  <si>
    <t>RNM57233120</t>
  </si>
  <si>
    <t>BOEUF (langue) France</t>
  </si>
  <si>
    <t>Abats</t>
  </si>
  <si>
    <t>POITRINE-FRAICHE</t>
  </si>
  <si>
    <t>Poitrine de porc fraîche</t>
  </si>
  <si>
    <t>Porc frais</t>
  </si>
  <si>
    <t>00002616</t>
  </si>
  <si>
    <t>Os de veau (pieds, jarret)</t>
  </si>
  <si>
    <t>Veau</t>
  </si>
  <si>
    <t>Total</t>
  </si>
  <si>
    <t>Niveau</t>
  </si>
  <si>
    <t>Composant</t>
  </si>
  <si>
    <t>Type</t>
  </si>
  <si>
    <t>Quantité (pour 1 pc)</t>
  </si>
  <si>
    <t>recette</t>
  </si>
  <si>
    <t xml:space="preserve">    ↳ BOEUF (langue) France</t>
  </si>
  <si>
    <t>matiere</t>
  </si>
  <si>
    <t xml:space="preserve">    ↳ carottes râpées</t>
  </si>
  <si>
    <t xml:space="preserve">    ↳ oignons émincés</t>
  </si>
  <si>
    <t xml:space="preserve">    ↳ CLOUS DE GIROFLES</t>
  </si>
  <si>
    <t xml:space="preserve">    ↳ bouquet garni arôme</t>
  </si>
  <si>
    <t xml:space="preserve">    ↳ CÉLERI-RAVE France</t>
  </si>
  <si>
    <t xml:space="preserve">    ↳ poireau blanc 3 cm</t>
  </si>
  <si>
    <t xml:space="preserve">    ↳ échalote</t>
  </si>
  <si>
    <t xml:space="preserve">    ↳ fromage blanc 20% MG sucré</t>
  </si>
  <si>
    <t xml:space="preserve">    ↳ vinaigre alcool blanc</t>
  </si>
  <si>
    <t xml:space="preserve">    ↳ Eau (robinet - moy. France 2026)</t>
  </si>
  <si>
    <t xml:space="preserve">    ↳ SAUCE ESPAGNOLE</t>
  </si>
  <si>
    <t>Sauces brunes et dérivées</t>
  </si>
  <si>
    <t xml:space="preserve">        ↳ FOND BRUN DE VEAU</t>
  </si>
  <si>
    <t>Fonds et bouillons de base</t>
  </si>
  <si>
    <t xml:space="preserve">            ↳ Os de veau (pieds, jarret)</t>
  </si>
  <si>
    <t xml:space="preserve">            ↳ CAROTTE France extra colis 12kg</t>
  </si>
  <si>
    <t xml:space="preserve">            ↳ OIGNON jaune France cat.I 60-80mm</t>
  </si>
  <si>
    <t xml:space="preserve">            ↳ AIL frais France cat.I 60-80mm</t>
  </si>
  <si>
    <t xml:space="preserve">            ↳ TOMATE ronde Maroc cat.I 67-82mm</t>
  </si>
  <si>
    <t xml:space="preserve">            ↳ BOUQUET GARNI</t>
  </si>
  <si>
    <t>Préparations de base cuisine</t>
  </si>
  <si>
    <t xml:space="preserve">                ↳ PERSIL PLAT (KG)</t>
  </si>
  <si>
    <t>Conversions diverses</t>
  </si>
  <si>
    <t xml:space="preserve">                    ↳ PERSIL simple France botte</t>
  </si>
  <si>
    <t xml:space="preserve">                ↳ Thym séché</t>
  </si>
  <si>
    <t xml:space="preserve">                ↳ Laurier sauce feuilles</t>
  </si>
  <si>
    <t xml:space="preserve">            ↳ Eau (robinet - moy. France 2026)</t>
  </si>
  <si>
    <t xml:space="preserve">        ↳ Poitrine de porc fraîche</t>
  </si>
  <si>
    <t xml:space="preserve">        ↳ CAROTTE France extra colis 12kg</t>
  </si>
  <si>
    <t xml:space="preserve">        ↳ OIGNON jaune France cat.I 60-80mm</t>
  </si>
  <si>
    <t xml:space="preserve">        ↳ TOMATE ronde Maroc cat.I 67-82mm</t>
  </si>
  <si>
    <t xml:space="preserve">        ↳ Concentré de tomate — boîte 4/4 (collectivité)</t>
  </si>
  <si>
    <t>Préparations de base collectivité</t>
  </si>
  <si>
    <t xml:space="preserve">            ↳ Concentré de tomate double</t>
  </si>
  <si>
    <t xml:space="preserve">        ↳ Parures et pieds de champignons</t>
  </si>
  <si>
    <t xml:space="preserve">        ↳ AIL frais France cat.I 60-80mm</t>
  </si>
  <si>
    <t xml:space="preserve">        ↳ BOUQUET GARNI</t>
  </si>
  <si>
    <t xml:space="preserve">            ↳ PERSIL PLAT (KG)</t>
  </si>
  <si>
    <t xml:space="preserve">                ↳ PERSIL simple France botte</t>
  </si>
  <si>
    <t xml:space="preserve">            ↳ Thym séché</t>
  </si>
  <si>
    <t xml:space="preserve">            ↳ Laurier sauce feuilles</t>
  </si>
  <si>
    <t xml:space="preserve">        ↳ ROUX BRUN</t>
  </si>
  <si>
    <t>Roux et liaisons de base</t>
  </si>
  <si>
    <t xml:space="preserve">            ↳ Beurre de cuisine bloc 10 kg</t>
  </si>
  <si>
    <t xml:space="preserve">            ↳ Farine de blé T55</t>
  </si>
  <si>
    <t xml:space="preserve">        ↳ Poivre noir moulu</t>
  </si>
  <si>
    <t xml:space="preserve">    ↳ cornichons 60/79</t>
  </si>
  <si>
    <t xml:space="preserve">    ↳ BEURRE</t>
  </si>
  <si>
    <t>Recette</t>
  </si>
  <si>
    <t>#</t>
  </si>
  <si>
    <t>Verbe</t>
  </si>
  <si>
    <t>Étape</t>
  </si>
  <si>
    <t>Précision technique</t>
  </si>
  <si>
    <t>Durée</t>
  </si>
  <si>
    <t>METTRE EN PLACE</t>
  </si>
  <si>
    <t>Mettre en place le poste de travail - 5 min  Denrées, matériels de préparation, de cuisson et de dressage.</t>
  </si>
  <si>
    <t>5 min (cuisson)</t>
  </si>
  <si>
    <t>DÉGORGER</t>
  </si>
  <si>
    <t>522 min (repos)</t>
  </si>
  <si>
    <t>BLANCHIR</t>
  </si>
  <si>
    <t>10 min (repos)</t>
  </si>
  <si>
    <t>PRÉPARER</t>
  </si>
  <si>
    <t>73 min (cuisson)</t>
  </si>
  <si>
    <t>RÉALISER</t>
  </si>
  <si>
    <t>13 min (prepa)</t>
  </si>
  <si>
    <t>SAUCE ESPAGNOLE</t>
  </si>
  <si>
    <t>Mettre en place le poste de travail — Peser, mesurer et contrôler les denrées.</t>
  </si>
  <si>
    <t>ÉTUVER</t>
  </si>
  <si>
    <t>Mettre le fond brun de veau à bouillir.</t>
  </si>
  <si>
    <t>INCORPORER</t>
  </si>
  <si>
    <t>VERSER</t>
  </si>
  <si>
    <t>CUIRE</t>
  </si>
  <si>
    <t>1h à 1h30 selon quantité</t>
  </si>
  <si>
    <t>FOND BRUN DE VEAU</t>
  </si>
  <si>
    <t>Mise en place du poste de travail — Réunir les denrées, le matériel de préparation et de cuisson. Contrôler la fraîcheur et la qualité des produits.</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</si>
  <si>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</si>
  <si>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</si>
  <si>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</si>
  <si>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BOUQUET GARNI</t>
  </si>
  <si>
    <t>TRIER</t>
  </si>
  <si>
    <t>Mise en place — Peser et mesurer toutes les denrées, vérifier leur fraîcheur.</t>
  </si>
  <si>
    <t>FOURRER</t>
  </si>
  <si>
    <t>Concentré de tomate — boîte 4/4 (collectivité)</t>
  </si>
  <si>
    <t>ROUX BRUN</t>
  </si>
  <si>
    <t>Mettre en place le poste de travail — Peser, mesurer, contrôler les denrées. Tamiser la farine. Découper le beurre en parcelles.</t>
  </si>
  <si>
    <t>6 à 8 min</t>
  </si>
  <si>
    <t>REFROIDIR</t>
  </si>
  <si>
    <t>Fiche technique — Rognons de veau Beaugé</t>
  </si>
  <si>
    <t>Rognons de veau Beaugé  VE_ROGN_VEAU_BEA</t>
  </si>
  <si>
    <t>1.</t>
  </si>
  <si>
    <t>2.</t>
  </si>
  <si>
    <t xml:space="preserve">    Eau (robinet - moy. France 2026)</t>
  </si>
  <si>
    <t>3.</t>
  </si>
  <si>
    <t>4.</t>
  </si>
  <si>
    <t>6.</t>
  </si>
  <si>
    <t xml:space="preserve">    SAUCE ESPAGNOLE</t>
  </si>
  <si>
    <t>↳ SAUCE ESPAGNOLE  GRO_CDR_B276</t>
  </si>
  <si>
    <t xml:space="preserve">    CAROTTE France extra colis 12kg</t>
  </si>
  <si>
    <t xml:space="preserve">    OIGNON jaune France cat.I 60-80mm</t>
  </si>
  <si>
    <t xml:space="preserve">    AIL frais France cat.I 60-80mm</t>
  </si>
  <si>
    <t xml:space="preserve">    BOUQUET GARNI</t>
  </si>
  <si>
    <t xml:space="preserve">    FOND BRUN DE VEAU</t>
  </si>
  <si>
    <t xml:space="preserve">    Concentré de tomate — boîte 4/4 (collectivité)</t>
  </si>
  <si>
    <t xml:space="preserve">    ROUX BRUN</t>
  </si>
  <si>
    <t>5.</t>
  </si>
  <si>
    <t xml:space="preserve">    TOMATE ronde Maroc cat.I 67-82mm</t>
  </si>
  <si>
    <t>7.</t>
  </si>
  <si>
    <t>↳ FOND BRUN DE VEAU  GRO_CDR_B258</t>
  </si>
  <si>
    <t>8.</t>
  </si>
  <si>
    <t>9.</t>
  </si>
  <si>
    <t>↳ BOUQUET GARNI  BPI-CUI-BGT-GRN</t>
  </si>
  <si>
    <t xml:space="preserve">    PERSIL PLAT (KG) (conv.)</t>
  </si>
  <si>
    <t xml:space="preserve">    Thym séché</t>
  </si>
  <si>
    <t xml:space="preserve">    Laurier sauce feuilles</t>
  </si>
  <si>
    <t>↳ Concentré de tomate — boîte 4/4 (collectivité)  GRO-CONC-TOMATE</t>
  </si>
  <si>
    <t>↳ ROUX BRUN  GRO_CDR_B280B</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</si>
</sst>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22.596097818182</v>
      </c>
    </row>
    <row r="12">
      <c r="A12" t="s" s="3">
        <v>17</v>
      </c>
      <c r="B12" s="4">
        <v>22.596097818182</v>
      </c>
    </row>
    <row r="13">
      <c r="A13"/>
      <c r="B13"/>
    </row>
    <row r="14">
      <c r="A14" t="s" s="5">
        <v>18</v>
      </c>
      <c r="B14" t="s" s="5">
        <v>15</v>
      </c>
    </row>
    <row r="15">
      <c r="A15" t="s" s="5">
        <v>19</v>
      </c>
      <c r="B15" s="6">
        <v>22.596097818182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2.6</v>
      </c>
      <c r="E7" s="11">
        <f>D7*$B$2</f>
        <v>2.6</v>
      </c>
      <c r="F7" t="s">
        <v>35</v>
      </c>
      <c r="G7" s="4">
        <f>E7*0.0043</f>
        <v>0.01118</v>
      </c>
    </row>
    <row r="8">
      <c r="A8" t="s" s="12">
        <v>36</v>
      </c>
      <c r="B8" t="s">
        <v>37</v>
      </c>
      <c r="C8" t="s">
        <v>34</v>
      </c>
      <c r="D8" s="9">
        <v>0.1</v>
      </c>
      <c r="E8" s="11">
        <f>D8*$B$2</f>
        <v>0.1</v>
      </c>
      <c r="F8" t="s">
        <v>25</v>
      </c>
      <c r="G8" s="4">
        <f>E8*0</f>
        <v>0</v>
      </c>
    </row>
    <row r="9">
      <c r="A9" t="s">
        <v>38</v>
      </c>
      <c r="B9" t="s">
        <v>39</v>
      </c>
      <c r="C9" t="s">
        <v>40</v>
      </c>
      <c r="D9" s="9">
        <v>0.036364</v>
      </c>
      <c r="E9" s="11">
        <f>D9*$B$2</f>
        <v>0.036364</v>
      </c>
      <c r="F9" t="s">
        <v>25</v>
      </c>
      <c r="G9" s="4">
        <f>E9*12.5998740013</f>
        <v>0.458182</v>
      </c>
    </row>
    <row r="10">
      <c r="A10" t="s" s="12">
        <v>41</v>
      </c>
      <c r="B10" t="s">
        <v>42</v>
      </c>
      <c r="C10" t="s">
        <v>43</v>
      </c>
      <c r="D10" s="9">
        <v>0.08</v>
      </c>
      <c r="E10" s="11">
        <f>D10*$B$2</f>
        <v>0.08</v>
      </c>
      <c r="F10" t="s">
        <v>44</v>
      </c>
      <c r="G10" s="4">
        <f>E10*0</f>
        <v>0</v>
      </c>
    </row>
    <row r="11">
      <c r="A11" t="s" s="12">
        <v>45</v>
      </c>
      <c r="B11" t="s">
        <v>46</v>
      </c>
      <c r="C11" t="s">
        <v>47</v>
      </c>
      <c r="D11" s="9">
        <v>0.05</v>
      </c>
      <c r="E11" s="11">
        <f>D11*$B$2</f>
        <v>0.05</v>
      </c>
      <c r="F11" t="s">
        <v>35</v>
      </c>
      <c r="G11" s="4">
        <f>E11*0</f>
        <v>0</v>
      </c>
    </row>
    <row r="12">
      <c r="A12" t="s" s="12">
        <v>48</v>
      </c>
      <c r="B12" t="s">
        <v>49</v>
      </c>
      <c r="C12" t="s">
        <v>50</v>
      </c>
      <c r="D12" s="9">
        <v>2</v>
      </c>
      <c r="E12" s="11">
        <f>D12*$B$2</f>
        <v>2</v>
      </c>
      <c r="F12" t="s">
        <v>44</v>
      </c>
      <c r="G12" s="4">
        <f>E12*0</f>
        <v>0</v>
      </c>
    </row>
    <row r="13">
      <c r="A13" t="s">
        <v>51</v>
      </c>
      <c r="B13" t="s">
        <v>52</v>
      </c>
      <c r="C13" t="s">
        <v>50</v>
      </c>
      <c r="D13" s="9">
        <v>0.0008</v>
      </c>
      <c r="E13" s="11">
        <f>D13*$B$2</f>
        <v>0.0008</v>
      </c>
      <c r="F13" t="s">
        <v>44</v>
      </c>
      <c r="G13" s="4">
        <f>E13*12.5</f>
        <v>0.01</v>
      </c>
    </row>
    <row r="14">
      <c r="A14" t="s">
        <v>53</v>
      </c>
      <c r="B14" t="s">
        <v>54</v>
      </c>
      <c r="C14" t="s">
        <v>55</v>
      </c>
      <c r="D14" s="9">
        <v>0.002</v>
      </c>
      <c r="E14" s="11">
        <f>D14*$B$2</f>
        <v>0.002</v>
      </c>
      <c r="F14" t="s">
        <v>44</v>
      </c>
      <c r="G14" s="4">
        <f>E14*9.8</f>
        <v>0.0196</v>
      </c>
    </row>
    <row r="15">
      <c r="A15" t="s">
        <v>56</v>
      </c>
      <c r="B15" t="s">
        <v>57</v>
      </c>
      <c r="C15" t="s">
        <v>55</v>
      </c>
      <c r="D15" s="9">
        <v>0.002</v>
      </c>
      <c r="E15" s="11">
        <f>D15*$B$2</f>
        <v>0.002</v>
      </c>
      <c r="F15" t="s">
        <v>44</v>
      </c>
      <c r="G15" s="4">
        <f>E15*8.5</f>
        <v>0.017</v>
      </c>
    </row>
    <row r="16">
      <c r="A16" t="s">
        <v>58</v>
      </c>
      <c r="B16" t="s">
        <v>59</v>
      </c>
      <c r="C16" t="s">
        <v>60</v>
      </c>
      <c r="D16" s="9">
        <v>0.048</v>
      </c>
      <c r="E16" s="11">
        <f>D16*$B$2</f>
        <v>0.048</v>
      </c>
      <c r="F16" t="s">
        <v>44</v>
      </c>
      <c r="G16" s="4">
        <f>E16*0.56</f>
        <v>0.02688</v>
      </c>
    </row>
    <row r="17">
      <c r="A17" t="s" s="12">
        <v>61</v>
      </c>
      <c r="B17" t="s">
        <v>62</v>
      </c>
      <c r="C17" t="s">
        <v>63</v>
      </c>
      <c r="D17" s="9">
        <v>1</v>
      </c>
      <c r="E17" s="11">
        <f>D17*$B$2</f>
        <v>1</v>
      </c>
      <c r="F17" t="s">
        <v>25</v>
      </c>
      <c r="G17" s="4">
        <f>E17*0</f>
        <v>0</v>
      </c>
    </row>
    <row r="18">
      <c r="A18" t="s" s="12">
        <v>64</v>
      </c>
      <c r="B18" t="s">
        <v>65</v>
      </c>
      <c r="C18" t="s">
        <v>66</v>
      </c>
      <c r="D18" s="9">
        <v>0.04</v>
      </c>
      <c r="E18" s="11">
        <f>D18*$B$2</f>
        <v>0.04</v>
      </c>
      <c r="F18" t="s">
        <v>44</v>
      </c>
      <c r="G18" s="4">
        <f>E18*3.9514</f>
        <v>0.158056</v>
      </c>
    </row>
    <row r="19">
      <c r="A19" t="s">
        <v>67</v>
      </c>
      <c r="B19" t="s">
        <v>68</v>
      </c>
      <c r="C19" t="s">
        <v>66</v>
      </c>
      <c r="D19" s="9">
        <v>0.048</v>
      </c>
      <c r="E19" s="11">
        <f>D19*$B$2</f>
        <v>0.048</v>
      </c>
      <c r="F19" t="s">
        <v>44</v>
      </c>
      <c r="G19" s="4">
        <f>E19*4.9</f>
        <v>0.2352</v>
      </c>
    </row>
    <row r="20">
      <c r="A20" t="s">
        <v>69</v>
      </c>
      <c r="B20" t="s">
        <v>70</v>
      </c>
      <c r="C20" t="s">
        <v>71</v>
      </c>
      <c r="D20" s="9">
        <v>0.02</v>
      </c>
      <c r="E20" s="11">
        <f>D20*$B$2</f>
        <v>0.02</v>
      </c>
      <c r="F20" t="s">
        <v>44</v>
      </c>
      <c r="G20" s="4">
        <f>E20*6.5</f>
        <v>0.13</v>
      </c>
    </row>
    <row r="21">
      <c r="A21" t="s">
        <v>72</v>
      </c>
      <c r="B21" t="s">
        <v>73</v>
      </c>
      <c r="C21" t="s">
        <v>71</v>
      </c>
      <c r="D21" s="9">
        <v>0.16</v>
      </c>
      <c r="E21" s="11">
        <f>D21*$B$2</f>
        <v>0.16</v>
      </c>
      <c r="F21" t="s">
        <v>44</v>
      </c>
      <c r="G21" s="4">
        <f>E21*1.1</f>
        <v>0.176</v>
      </c>
    </row>
    <row r="22">
      <c r="A22" t="s">
        <v>74</v>
      </c>
      <c r="B22" t="s">
        <v>75</v>
      </c>
      <c r="C22" t="s">
        <v>71</v>
      </c>
      <c r="D22" s="9">
        <v>0.1</v>
      </c>
      <c r="E22" s="11">
        <f>D22*$B$2</f>
        <v>0.1</v>
      </c>
      <c r="F22" t="s">
        <v>44</v>
      </c>
      <c r="G22" s="4">
        <f>E22*1.1</f>
        <v>0.11</v>
      </c>
    </row>
    <row r="23">
      <c r="A23" t="s" s="12">
        <v>76</v>
      </c>
      <c r="B23" t="s">
        <v>77</v>
      </c>
      <c r="C23" t="s">
        <v>71</v>
      </c>
      <c r="D23" s="9">
        <v>0.05</v>
      </c>
      <c r="E23" s="11">
        <f>D23*$B$2</f>
        <v>0.05</v>
      </c>
      <c r="F23" t="s">
        <v>25</v>
      </c>
      <c r="G23" s="4">
        <f>E23*0</f>
        <v>0</v>
      </c>
    </row>
    <row r="24">
      <c r="A24" t="s">
        <v>78</v>
      </c>
      <c r="B24" t="s">
        <v>79</v>
      </c>
      <c r="C24" t="s">
        <v>71</v>
      </c>
      <c r="D24" s="9">
        <v>0.16</v>
      </c>
      <c r="E24" s="11">
        <f>D24*$B$2</f>
        <v>0.16</v>
      </c>
      <c r="F24" t="s">
        <v>44</v>
      </c>
      <c r="G24" s="4">
        <f>E24*0.4</f>
        <v>0.064</v>
      </c>
    </row>
    <row r="25">
      <c r="A25" t="s" s="12">
        <v>80</v>
      </c>
      <c r="B25" t="s">
        <v>81</v>
      </c>
      <c r="C25" t="s">
        <v>71</v>
      </c>
      <c r="D25" s="9">
        <v>0.2</v>
      </c>
      <c r="E25" s="11">
        <f>D25*$B$2</f>
        <v>0.2</v>
      </c>
      <c r="F25" t="s">
        <v>25</v>
      </c>
      <c r="G25" s="4">
        <f>E25*0</f>
        <v>0</v>
      </c>
    </row>
    <row r="26">
      <c r="A26" t="s" s="12">
        <v>82</v>
      </c>
      <c r="B26" t="s">
        <v>83</v>
      </c>
      <c r="C26" t="s">
        <v>71</v>
      </c>
      <c r="D26" s="9">
        <v>0.016</v>
      </c>
      <c r="E26" s="11">
        <f>D26*$B$2</f>
        <v>0.016</v>
      </c>
      <c r="F26" t="s">
        <v>44</v>
      </c>
      <c r="G26" s="4">
        <f>E26*1</f>
        <v>0.016</v>
      </c>
    </row>
    <row r="27">
      <c r="A27" t="s">
        <v>84</v>
      </c>
      <c r="B27" t="s">
        <v>85</v>
      </c>
      <c r="C27" t="s">
        <v>71</v>
      </c>
      <c r="D27" s="9">
        <v>0.4</v>
      </c>
      <c r="E27" s="11">
        <f>D27*$B$2</f>
        <v>0.4</v>
      </c>
      <c r="F27" t="s">
        <v>86</v>
      </c>
      <c r="G27" s="4">
        <f>E27*0.45</f>
        <v>0.18</v>
      </c>
    </row>
    <row r="28">
      <c r="A28" t="s">
        <v>87</v>
      </c>
      <c r="B28" t="s">
        <v>88</v>
      </c>
      <c r="C28" t="s">
        <v>71</v>
      </c>
      <c r="D28" s="9">
        <v>0.48</v>
      </c>
      <c r="E28" s="11">
        <f>D28*$B$2</f>
        <v>0.48</v>
      </c>
      <c r="F28" t="s">
        <v>44</v>
      </c>
      <c r="G28" s="4">
        <f>E28*2.8</f>
        <v>1.344</v>
      </c>
    </row>
    <row r="29">
      <c r="A29" t="s" s="12">
        <v>89</v>
      </c>
      <c r="B29" t="s">
        <v>90</v>
      </c>
      <c r="C29" t="s">
        <v>91</v>
      </c>
      <c r="D29" s="9">
        <v>0.2</v>
      </c>
      <c r="E29" s="11">
        <f>D29*$B$2</f>
        <v>0.2</v>
      </c>
      <c r="F29" t="s">
        <v>44</v>
      </c>
      <c r="G29" s="4">
        <f>E29*0</f>
        <v>0</v>
      </c>
    </row>
    <row r="30">
      <c r="A30" t="s" s="12">
        <v>92</v>
      </c>
      <c r="B30" t="s">
        <v>93</v>
      </c>
      <c r="C30" t="s">
        <v>91</v>
      </c>
      <c r="D30" s="9">
        <v>0.2</v>
      </c>
      <c r="E30" s="11">
        <f>D30*$B$2</f>
        <v>0.2</v>
      </c>
      <c r="F30" t="s">
        <v>44</v>
      </c>
      <c r="G30" s="4">
        <f>E30*1.8</f>
        <v>0.36</v>
      </c>
    </row>
    <row r="31">
      <c r="A31" t="s">
        <v>94</v>
      </c>
      <c r="B31" t="s">
        <v>95</v>
      </c>
      <c r="C31" t="s">
        <v>96</v>
      </c>
      <c r="D31" s="9">
        <v>1.8</v>
      </c>
      <c r="E31" s="11">
        <f>D31*$B$2</f>
        <v>1.8</v>
      </c>
      <c r="F31" t="s">
        <v>44</v>
      </c>
      <c r="G31" s="4">
        <f>E31*8.9</f>
        <v>16.02</v>
      </c>
    </row>
    <row r="32">
      <c r="A32" t="s">
        <v>97</v>
      </c>
      <c r="B32" t="s">
        <v>98</v>
      </c>
      <c r="C32" t="s">
        <v>99</v>
      </c>
      <c r="D32" s="9">
        <v>0.04</v>
      </c>
      <c r="E32" s="11">
        <f>D32*$B$2</f>
        <v>0.04</v>
      </c>
      <c r="F32" t="s">
        <v>44</v>
      </c>
      <c r="G32" s="4">
        <f>E32*6.5</f>
        <v>0.26</v>
      </c>
    </row>
    <row r="33">
      <c r="A33" t="s" s="12">
        <v>100</v>
      </c>
      <c r="B33" t="s">
        <v>101</v>
      </c>
      <c r="C33" t="s">
        <v>102</v>
      </c>
      <c r="D33" s="9">
        <v>1.2</v>
      </c>
      <c r="E33" s="11">
        <f>D33*$B$2</f>
        <v>1.2</v>
      </c>
      <c r="F33" t="s">
        <v>44</v>
      </c>
      <c r="G33" s="4">
        <f>E33*2.5</f>
        <v>3</v>
      </c>
    </row>
    <row r="34">
      <c r="A34"/>
      <c r="B34"/>
      <c r="C34"/>
      <c r="D34"/>
      <c r="E34"/>
      <c r="F34" t="s" s="3">
        <v>103</v>
      </c>
      <c r="G34" s="13">
        <f>SUM(G7:G33)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104</v>
      </c>
      <c r="B1" t="s" s="2">
        <v>105</v>
      </c>
      <c r="C1" t="s" s="2">
        <v>106</v>
      </c>
      <c r="D1" t="s" s="2">
        <v>107</v>
      </c>
      <c r="E1" t="s" s="2">
        <v>30</v>
      </c>
      <c r="F1" t="s" s="2">
        <v>5</v>
      </c>
    </row>
    <row r="2">
      <c r="A2">
        <v>0</v>
      </c>
      <c r="B2" t="s">
        <v>2</v>
      </c>
      <c r="C2" t="s">
        <v>108</v>
      </c>
      <c r="D2" s="11">
        <v>1</v>
      </c>
      <c r="E2" t="s">
        <v>25</v>
      </c>
      <c r="F2" t="s">
        <v>102</v>
      </c>
    </row>
    <row r="3">
      <c r="A3">
        <v>1</v>
      </c>
      <c r="B3" t="s">
        <v>109</v>
      </c>
      <c r="C3" t="s">
        <v>110</v>
      </c>
      <c r="D3" s="11">
        <v>1.8</v>
      </c>
      <c r="E3" t="s">
        <v>44</v>
      </c>
      <c r="F3" t="s">
        <v>96</v>
      </c>
    </row>
    <row r="4">
      <c r="A4">
        <v>1</v>
      </c>
      <c r="B4" t="s">
        <v>111</v>
      </c>
      <c r="C4" t="s">
        <v>110</v>
      </c>
      <c r="D4" s="11">
        <v>0.2</v>
      </c>
      <c r="E4" t="s">
        <v>44</v>
      </c>
      <c r="F4" t="s">
        <v>91</v>
      </c>
    </row>
    <row r="5">
      <c r="A5">
        <v>1</v>
      </c>
      <c r="B5" t="s">
        <v>112</v>
      </c>
      <c r="C5" t="s">
        <v>110</v>
      </c>
      <c r="D5" s="11">
        <v>0.2</v>
      </c>
      <c r="E5" t="s">
        <v>44</v>
      </c>
      <c r="F5" t="s">
        <v>71</v>
      </c>
    </row>
    <row r="6">
      <c r="A6">
        <v>1</v>
      </c>
      <c r="B6" t="s">
        <v>113</v>
      </c>
      <c r="C6" t="s">
        <v>110</v>
      </c>
      <c r="D6" s="11">
        <v>2</v>
      </c>
      <c r="E6" t="s">
        <v>25</v>
      </c>
      <c r="F6" t="s">
        <v>50</v>
      </c>
    </row>
    <row r="7">
      <c r="A7">
        <v>1</v>
      </c>
      <c r="B7" t="s">
        <v>114</v>
      </c>
      <c r="C7" t="s">
        <v>110</v>
      </c>
      <c r="D7" s="11">
        <v>1</v>
      </c>
      <c r="E7" t="s">
        <v>25</v>
      </c>
      <c r="F7" t="s">
        <v>63</v>
      </c>
    </row>
    <row r="8">
      <c r="A8">
        <v>1</v>
      </c>
      <c r="B8" t="s">
        <v>115</v>
      </c>
      <c r="C8" t="s">
        <v>110</v>
      </c>
      <c r="D8" s="11">
        <v>0.1</v>
      </c>
      <c r="E8" t="s">
        <v>44</v>
      </c>
      <c r="F8" t="s">
        <v>71</v>
      </c>
    </row>
    <row r="9">
      <c r="A9">
        <v>1</v>
      </c>
      <c r="B9" t="s">
        <v>116</v>
      </c>
      <c r="C9" t="s">
        <v>110</v>
      </c>
      <c r="D9" s="11">
        <v>0.2</v>
      </c>
      <c r="E9" t="s">
        <v>44</v>
      </c>
      <c r="F9" t="s">
        <v>91</v>
      </c>
    </row>
    <row r="10">
      <c r="A10">
        <v>1</v>
      </c>
      <c r="B10" t="s">
        <v>117</v>
      </c>
      <c r="C10" t="s">
        <v>110</v>
      </c>
      <c r="D10" s="11">
        <v>0.05</v>
      </c>
      <c r="E10" t="s">
        <v>44</v>
      </c>
      <c r="F10" t="s">
        <v>71</v>
      </c>
    </row>
    <row r="11">
      <c r="A11">
        <v>1</v>
      </c>
      <c r="B11" t="s">
        <v>118</v>
      </c>
      <c r="C11" t="s">
        <v>110</v>
      </c>
      <c r="D11" s="11">
        <v>0.1</v>
      </c>
      <c r="E11" t="s">
        <v>35</v>
      </c>
      <c r="F11" t="s">
        <v>34</v>
      </c>
    </row>
    <row r="12">
      <c r="A12">
        <v>1</v>
      </c>
      <c r="B12" t="s">
        <v>119</v>
      </c>
      <c r="C12" t="s">
        <v>110</v>
      </c>
      <c r="D12" s="11">
        <v>0.05</v>
      </c>
      <c r="E12" t="s">
        <v>35</v>
      </c>
      <c r="F12" t="s">
        <v>47</v>
      </c>
    </row>
    <row r="13">
      <c r="A13">
        <v>1</v>
      </c>
      <c r="B13" t="s">
        <v>120</v>
      </c>
      <c r="C13" t="s">
        <v>110</v>
      </c>
      <c r="D13" s="11">
        <v>0.8</v>
      </c>
      <c r="E13" t="s">
        <v>35</v>
      </c>
      <c r="F13" t="s">
        <v>34</v>
      </c>
    </row>
    <row r="14">
      <c r="A14">
        <v>1</v>
      </c>
      <c r="B14" t="s">
        <v>121</v>
      </c>
      <c r="C14" t="s">
        <v>108</v>
      </c>
      <c r="D14" s="11">
        <v>0.8</v>
      </c>
      <c r="E14" t="s">
        <v>44</v>
      </c>
      <c r="F14" t="s">
        <v>122</v>
      </c>
    </row>
    <row r="15">
      <c r="A15">
        <v>2</v>
      </c>
      <c r="B15" t="s">
        <v>123</v>
      </c>
      <c r="C15" t="s">
        <v>108</v>
      </c>
      <c r="D15" s="11">
        <v>1.2</v>
      </c>
      <c r="E15" t="s">
        <v>35</v>
      </c>
      <c r="F15" t="s">
        <v>124</v>
      </c>
    </row>
    <row r="16">
      <c r="A16">
        <v>3</v>
      </c>
      <c r="B16" t="s">
        <v>125</v>
      </c>
      <c r="C16" t="s">
        <v>110</v>
      </c>
      <c r="D16" s="11">
        <v>1.2</v>
      </c>
      <c r="E16" t="s">
        <v>44</v>
      </c>
      <c r="F16" t="s">
        <v>102</v>
      </c>
    </row>
    <row r="17">
      <c r="A17">
        <v>3</v>
      </c>
      <c r="B17" t="s">
        <v>126</v>
      </c>
      <c r="C17" t="s">
        <v>110</v>
      </c>
      <c r="D17" s="11">
        <v>0.12</v>
      </c>
      <c r="E17" t="s">
        <v>44</v>
      </c>
      <c r="F17" t="s">
        <v>71</v>
      </c>
    </row>
    <row r="18">
      <c r="A18">
        <v>3</v>
      </c>
      <c r="B18" t="s">
        <v>127</v>
      </c>
      <c r="C18" t="s">
        <v>110</v>
      </c>
      <c r="D18" s="11">
        <v>0.12</v>
      </c>
      <c r="E18" t="s">
        <v>44</v>
      </c>
      <c r="F18" t="s">
        <v>71</v>
      </c>
    </row>
    <row r="19">
      <c r="A19">
        <v>3</v>
      </c>
      <c r="B19" t="s">
        <v>128</v>
      </c>
      <c r="C19" t="s">
        <v>110</v>
      </c>
      <c r="D19" s="11">
        <v>0.012</v>
      </c>
      <c r="E19" t="s">
        <v>44</v>
      </c>
      <c r="F19" t="s">
        <v>71</v>
      </c>
    </row>
    <row r="20">
      <c r="A20">
        <v>3</v>
      </c>
      <c r="B20" t="s">
        <v>129</v>
      </c>
      <c r="C20" t="s">
        <v>110</v>
      </c>
      <c r="D20" s="11">
        <v>0.24</v>
      </c>
      <c r="E20" t="s">
        <v>44</v>
      </c>
      <c r="F20" t="s">
        <v>71</v>
      </c>
    </row>
    <row r="21">
      <c r="A21">
        <v>3</v>
      </c>
      <c r="B21" t="s">
        <v>130</v>
      </c>
      <c r="C21" t="s">
        <v>108</v>
      </c>
      <c r="D21" s="11">
        <v>1.2</v>
      </c>
      <c r="E21" t="s">
        <v>25</v>
      </c>
      <c r="F21" t="s">
        <v>131</v>
      </c>
    </row>
    <row r="22">
      <c r="A22">
        <v>4</v>
      </c>
      <c r="B22" t="s">
        <v>132</v>
      </c>
      <c r="C22" t="s">
        <v>108</v>
      </c>
      <c r="D22" s="11">
        <v>0.024</v>
      </c>
      <c r="E22" t="s">
        <v>44</v>
      </c>
      <c r="F22" t="s">
        <v>133</v>
      </c>
    </row>
    <row r="23">
      <c r="A23">
        <v>5</v>
      </c>
      <c r="B23" t="s">
        <v>134</v>
      </c>
      <c r="C23" t="s">
        <v>110</v>
      </c>
      <c r="D23" s="11">
        <v>0.24</v>
      </c>
      <c r="E23" t="s">
        <v>86</v>
      </c>
      <c r="F23" t="s">
        <v>71</v>
      </c>
    </row>
    <row r="24">
      <c r="A24">
        <v>4</v>
      </c>
      <c r="B24" t="s">
        <v>135</v>
      </c>
      <c r="C24" t="s">
        <v>110</v>
      </c>
      <c r="D24" s="11">
        <v>0.001</v>
      </c>
      <c r="E24" t="s">
        <v>44</v>
      </c>
      <c r="F24" t="s">
        <v>55</v>
      </c>
    </row>
    <row r="25">
      <c r="A25">
        <v>4</v>
      </c>
      <c r="B25" t="s">
        <v>136</v>
      </c>
      <c r="C25" t="s">
        <v>110</v>
      </c>
      <c r="D25" s="11">
        <v>0.001</v>
      </c>
      <c r="E25" t="s">
        <v>44</v>
      </c>
      <c r="F25" t="s">
        <v>55</v>
      </c>
    </row>
    <row r="26">
      <c r="A26">
        <v>3</v>
      </c>
      <c r="B26" t="s">
        <v>137</v>
      </c>
      <c r="C26" t="s">
        <v>110</v>
      </c>
      <c r="D26" s="11">
        <v>1.8</v>
      </c>
      <c r="E26" t="s">
        <v>35</v>
      </c>
      <c r="F26" t="s">
        <v>34</v>
      </c>
    </row>
    <row r="27">
      <c r="A27">
        <v>2</v>
      </c>
      <c r="B27" t="s">
        <v>138</v>
      </c>
      <c r="C27" t="s">
        <v>110</v>
      </c>
      <c r="D27" s="11">
        <v>0.04</v>
      </c>
      <c r="E27" t="s">
        <v>44</v>
      </c>
      <c r="F27" t="s">
        <v>99</v>
      </c>
    </row>
    <row r="28">
      <c r="A28">
        <v>2</v>
      </c>
      <c r="B28" t="s">
        <v>139</v>
      </c>
      <c r="C28" t="s">
        <v>110</v>
      </c>
      <c r="D28" s="11">
        <v>0.04</v>
      </c>
      <c r="E28" t="s">
        <v>44</v>
      </c>
      <c r="F28" t="s">
        <v>71</v>
      </c>
    </row>
    <row r="29">
      <c r="A29">
        <v>2</v>
      </c>
      <c r="B29" t="s">
        <v>140</v>
      </c>
      <c r="C29" t="s">
        <v>110</v>
      </c>
      <c r="D29" s="11">
        <v>0.04</v>
      </c>
      <c r="E29" t="s">
        <v>44</v>
      </c>
      <c r="F29" t="s">
        <v>71</v>
      </c>
    </row>
    <row r="30">
      <c r="A30">
        <v>2</v>
      </c>
      <c r="B30" t="s">
        <v>141</v>
      </c>
      <c r="C30" t="s">
        <v>110</v>
      </c>
      <c r="D30" s="11">
        <v>0.24</v>
      </c>
      <c r="E30" t="s">
        <v>44</v>
      </c>
      <c r="F30" t="s">
        <v>71</v>
      </c>
    </row>
    <row r="31">
      <c r="A31">
        <v>2</v>
      </c>
      <c r="B31" t="s">
        <v>142</v>
      </c>
      <c r="C31" t="s">
        <v>108</v>
      </c>
      <c r="D31" s="11">
        <v>0.032</v>
      </c>
      <c r="E31" t="s">
        <v>44</v>
      </c>
      <c r="F31" t="s">
        <v>143</v>
      </c>
    </row>
    <row r="32">
      <c r="A32">
        <v>3</v>
      </c>
      <c r="B32" t="s">
        <v>144</v>
      </c>
      <c r="C32" t="s">
        <v>110</v>
      </c>
      <c r="D32" s="11">
        <v>0.036</v>
      </c>
      <c r="E32" t="s">
        <v>25</v>
      </c>
      <c r="F32" t="s">
        <v>40</v>
      </c>
    </row>
    <row r="33">
      <c r="A33">
        <v>2</v>
      </c>
      <c r="B33" t="s">
        <v>145</v>
      </c>
      <c r="C33" t="s">
        <v>110</v>
      </c>
      <c r="D33" s="11">
        <v>0.016</v>
      </c>
      <c r="E33" t="s">
        <v>44</v>
      </c>
      <c r="F33" t="s">
        <v>71</v>
      </c>
    </row>
    <row r="34">
      <c r="A34">
        <v>2</v>
      </c>
      <c r="B34" t="s">
        <v>146</v>
      </c>
      <c r="C34" t="s">
        <v>110</v>
      </c>
      <c r="D34" s="11">
        <v>0.008</v>
      </c>
      <c r="E34" t="s">
        <v>44</v>
      </c>
      <c r="F34" t="s">
        <v>71</v>
      </c>
    </row>
    <row r="35">
      <c r="A35">
        <v>2</v>
      </c>
      <c r="B35" t="s">
        <v>147</v>
      </c>
      <c r="C35" t="s">
        <v>108</v>
      </c>
      <c r="D35" s="11">
        <v>0.8</v>
      </c>
      <c r="E35" t="s">
        <v>25</v>
      </c>
      <c r="F35" t="s">
        <v>131</v>
      </c>
    </row>
    <row r="36">
      <c r="A36">
        <v>3</v>
      </c>
      <c r="B36" t="s">
        <v>148</v>
      </c>
      <c r="C36" t="s">
        <v>108</v>
      </c>
      <c r="D36" s="11">
        <v>0.016</v>
      </c>
      <c r="E36" t="s">
        <v>44</v>
      </c>
      <c r="F36" t="s">
        <v>133</v>
      </c>
    </row>
    <row r="37">
      <c r="A37">
        <v>4</v>
      </c>
      <c r="B37" t="s">
        <v>149</v>
      </c>
      <c r="C37" t="s">
        <v>110</v>
      </c>
      <c r="D37" s="11">
        <v>0.16</v>
      </c>
      <c r="E37" t="s">
        <v>86</v>
      </c>
      <c r="F37" t="s">
        <v>71</v>
      </c>
    </row>
    <row r="38">
      <c r="A38">
        <v>3</v>
      </c>
      <c r="B38" t="s">
        <v>150</v>
      </c>
      <c r="C38" t="s">
        <v>110</v>
      </c>
      <c r="D38" s="11">
        <v>0.001</v>
      </c>
      <c r="E38" t="s">
        <v>44</v>
      </c>
      <c r="F38" t="s">
        <v>55</v>
      </c>
    </row>
    <row r="39">
      <c r="A39">
        <v>3</v>
      </c>
      <c r="B39" t="s">
        <v>151</v>
      </c>
      <c r="C39" t="s">
        <v>110</v>
      </c>
      <c r="D39" s="11">
        <v>0.001</v>
      </c>
      <c r="E39" t="s">
        <v>44</v>
      </c>
      <c r="F39" t="s">
        <v>55</v>
      </c>
    </row>
    <row r="40">
      <c r="A40">
        <v>2</v>
      </c>
      <c r="B40" t="s">
        <v>152</v>
      </c>
      <c r="C40" t="s">
        <v>108</v>
      </c>
      <c r="D40" s="11">
        <v>0.096</v>
      </c>
      <c r="E40" t="s">
        <v>44</v>
      </c>
      <c r="F40" t="s">
        <v>153</v>
      </c>
    </row>
    <row r="41">
      <c r="A41">
        <v>3</v>
      </c>
      <c r="B41" t="s">
        <v>154</v>
      </c>
      <c r="C41" t="s">
        <v>110</v>
      </c>
      <c r="D41" s="11">
        <v>0.048</v>
      </c>
      <c r="E41" t="s">
        <v>44</v>
      </c>
      <c r="F41" t="s">
        <v>66</v>
      </c>
    </row>
    <row r="42">
      <c r="A42">
        <v>3</v>
      </c>
      <c r="B42" t="s">
        <v>155</v>
      </c>
      <c r="C42" t="s">
        <v>110</v>
      </c>
      <c r="D42" s="11">
        <v>0.048</v>
      </c>
      <c r="E42" t="s">
        <v>44</v>
      </c>
      <c r="F42" t="s">
        <v>60</v>
      </c>
    </row>
    <row r="43">
      <c r="A43">
        <v>2</v>
      </c>
      <c r="B43" t="s">
        <v>156</v>
      </c>
      <c r="C43" t="s">
        <v>110</v>
      </c>
      <c r="D43" s="11">
        <v>0.001</v>
      </c>
      <c r="E43" t="s">
        <v>44</v>
      </c>
      <c r="F43" t="s">
        <v>50</v>
      </c>
    </row>
    <row r="44">
      <c r="A44">
        <v>1</v>
      </c>
      <c r="B44" t="s">
        <v>157</v>
      </c>
      <c r="C44" t="s">
        <v>110</v>
      </c>
      <c r="D44" s="11">
        <v>0.08</v>
      </c>
      <c r="E44" t="s">
        <v>44</v>
      </c>
      <c r="F44" t="s">
        <v>43</v>
      </c>
    </row>
    <row r="45">
      <c r="A45">
        <v>1</v>
      </c>
      <c r="B45" t="s">
        <v>158</v>
      </c>
      <c r="C45" t="s">
        <v>110</v>
      </c>
      <c r="D45" s="11">
        <v>0.04</v>
      </c>
      <c r="E45" t="s">
        <v>44</v>
      </c>
      <c r="F45"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159</v>
      </c>
      <c r="B1" t="s" s="2">
        <v>160</v>
      </c>
      <c r="C1" t="s" s="2">
        <v>161</v>
      </c>
      <c r="D1" t="s" s="2">
        <v>162</v>
      </c>
      <c r="E1" t="s" s="2">
        <v>163</v>
      </c>
      <c r="F1" t="s" s="2">
        <v>164</v>
      </c>
    </row>
    <row r="2">
      <c r="A2" t="s">
        <v>2</v>
      </c>
      <c r="B2">
        <v>1</v>
      </c>
      <c r="C2" t="s">
        <v>165</v>
      </c>
      <c r="D2" t="s" s="14">
        <v>166</v>
      </c>
      <c r="E2" t="s" s="14"/>
      <c r="F2" t="s">
        <v>167</v>
      </c>
    </row>
    <row r="3">
      <c r="A3" t="s">
        <v>2</v>
      </c>
      <c r="B3">
        <v>2</v>
      </c>
      <c r="C3" t="s">
        <v>168</v>
      </c>
      <c r="D3" t="inlineStr" s="14">
        <is>
          <t>Dégorger la langue à l'eau courante - 5 min  La laisser dégorger dans de l'eau courante très froide durant 2 h environ (certains professionnels la mettent à macérer dans du gros sel durant 24 h).</t>
        </is>
      </c>
      <c r="E3" t="s" s="14"/>
      <c r="F3" t="s">
        <v>169</v>
      </c>
    </row>
    <row r="4">
      <c r="A4" t="s">
        <v>2</v>
      </c>
      <c r="B4">
        <v>3</v>
      </c>
      <c r="C4" t="s">
        <v>170</v>
      </c>
      <c r="D4" t="inlineStr" s="14">
        <is>
          <t>Blanchir la langue - 10 min La placer dans un rondeau haut ou dans une grande russe. La recouvrir d'eau froide, porter à ébullition et laisser blanchir durant quelques minutes.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t>
        </is>
      </c>
      <c r="E4" t="s" s="14"/>
      <c r="F4" t="s">
        <v>171</v>
      </c>
    </row>
    <row r="5">
      <c r="A5" t="s">
        <v>2</v>
      </c>
      <c r="B5">
        <v>4</v>
      </c>
      <c r="C5" t="s">
        <v>172</v>
      </c>
      <c r="D5" t="inlineStr" s="14">
        <is>
          <t>Préparer les légumes de la garniture aromatique - 10 min  Eplucher et laver les carottes.  Eplucher, laver et piquer les oignons avec les clous de girofle.  Confectionner un bouquet garni, lui ajouter le poireau et le céleri en branches. 5. Pocher la langue - 10 min Rincer la russe ou le rondeau utilisé lors du blanchiment. Y placer la langue de buf, couvrir d'eau froide, saler au gros sel et porter à ébullition. Ecumer soigneusement. Ajouter la garniture aromatique. Cuire très lentement dans le récipient semi-couvert durant 1 h 30 - 2 h (selon la qualité de la langue).</t>
        </is>
      </c>
      <c r="E5" t="s" s="14"/>
      <c r="F5" t="s">
        <v>173</v>
      </c>
    </row>
    <row r="6">
      <c r="A6" t="s">
        <v>2</v>
      </c>
      <c r="B6">
        <v>6</v>
      </c>
      <c r="C6" t="s">
        <v>174</v>
      </c>
      <c r="D6" t="inlineStr" s="14">
        <is>
          <t>Réaliser la sauce piquante - 15 min Dans une sauteuse moyenne, réduire des 4/5ème le vin blanc, le vinaigre, les échalotes et quelques grains de poivres écrasés (mignonnette). Ajouter le fond brun de veau lié et tomaté ou la sauce demi-glace. Laisser frémir durant environ 10 min. Passer au chinois étamine. Ajouter les cornichons taillés en julienne et blanchis. Monter la sauce au beurre. Ajouter à l'envoi les herbes fraîchement hachées.</t>
        </is>
      </c>
      <c r="E6" t="s" s="14"/>
      <c r="F6" t="s">
        <v>175</v>
      </c>
    </row>
    <row r="7">
      <c r="A7" t="s">
        <v>176</v>
      </c>
      <c r="B7">
        <v>1</v>
      </c>
      <c r="C7" t="s">
        <v>165</v>
      </c>
      <c r="D7" t="s" s="14">
        <v>177</v>
      </c>
      <c r="E7" t="s" s="14"/>
      <c r="F7"/>
    </row>
    <row r="8">
      <c r="A8" t="s">
        <v>176</v>
      </c>
      <c r="B8">
        <v>2</v>
      </c>
      <c r="C8" t="s">
        <v>172</v>
      </c>
      <c r="D8" t="inlineStr" s="14">
        <is>
          <t>Préparer les éléments de la garniture aromatique — Tailler le lard en petits dés et le faire blanchir. Éplucher, laver, tailler les carottes et les oignons en « Mirepoix » (petits cubes). Éplucher et laver les gousses d'ail, ôter le germe, puis les écraser. Confectionner le bouquet garni.</t>
        </is>
      </c>
      <c r="E8" t="s" s="14"/>
      <c r="F8"/>
    </row>
    <row r="9">
      <c r="A9" t="s">
        <v>176</v>
      </c>
      <c r="B9">
        <v>3</v>
      </c>
      <c r="C9" t="s">
        <v>178</v>
      </c>
      <c r="D9" t="s" s="14">
        <v>179</v>
      </c>
      <c r="E9" t="s" s="14"/>
      <c r="F9"/>
    </row>
    <row r="10">
      <c r="A10" t="s">
        <v>176</v>
      </c>
      <c r="B10">
        <v>4</v>
      </c>
      <c r="C10" t="s">
        <v>178</v>
      </c>
      <c r="D10" t="inlineStr" s="14">
        <is>
          <t>Réaliser le roux brun tomaté — Faire fondre le lard dans une grande sauteuse, avec le beurre. Ajouter les carottes et les oignons, les laisser pincer légèrement. Ajouter la farine et la laisser torréfier de manière à obtenir un roux légèrement brun (la torréfaction peut se faire au four ou sur la plaque en remuant à la spatule en exoglass). Ajouter le concentré de tomates et le faire « revenir » durant quelques secondes pour atténuer son acidité. Laisser refroidir le roux brun tomaté.</t>
        </is>
      </c>
      <c r="E10" t="s" s="14"/>
      <c r="F10"/>
    </row>
    <row r="11">
      <c r="A11" t="s">
        <v>176</v>
      </c>
      <c r="B11">
        <v>5</v>
      </c>
      <c r="C11" t="s">
        <v>180</v>
      </c>
      <c r="D11" t="inlineStr" s="14">
        <is>
          <t>Mouiller et cuire la sauce — Verser progressivement le fond brun de veau bouillant en remuant à l'aide d'un fouet. Porter la sauce à ébullition sans arrêter de remuer. Ajouter les tomates concassées, les parures de champignons, l'ail et le bouquet garni. Cuire la sauce à couvert (au four, de préférence) durant une heure à une heure trente, selon la quantité mise en œuvre. Dépouiller aussi souvent que nécessaire.</t>
        </is>
      </c>
      <c r="E11" t="s" s="14"/>
      <c r="F11"/>
    </row>
    <row r="12">
      <c r="A12" t="s">
        <v>176</v>
      </c>
      <c r="B12">
        <v>6</v>
      </c>
      <c r="C12" t="s">
        <v>181</v>
      </c>
      <c r="D12" t="inlineStr" s="14">
        <is>
          <t>Passer la sauce espagnole au chinois — Vérifier l'assaisonnement de la sauce et son onctuosité (si elle est trop épaisse, la détendre avec un peu de fond brun bouillant). Ôter le bouquet garni et passer la sauce au chinois étamine, en foulant légèrement.</t>
        </is>
      </c>
      <c r="E12" t="s" s="14"/>
      <c r="F12"/>
    </row>
    <row r="13">
      <c r="A13" t="s">
        <v>176</v>
      </c>
      <c r="B13">
        <v>7</v>
      </c>
      <c r="C13" t="s">
        <v>182</v>
      </c>
      <c r="D13" t="inlineStr" s="14">
        <is>
          <t>Réserver ou refroidir — La tamponner et la filmer, puis la réserver au bain-marie à une température supérieure à + 63 °C ; ou la refroidir rapidement en la vannant, la filmer et la réserver 24 h au maximum en enceinte réfrigérée à + 3 °C.</t>
        </is>
      </c>
      <c r="E13" t="s" s="14">
        <v>183</v>
      </c>
      <c r="F13"/>
    </row>
    <row r="14">
      <c r="A14" t="s">
        <v>184</v>
      </c>
      <c r="B14">
        <v>1</v>
      </c>
      <c r="C14"/>
      <c r="D14" t="s" s="14">
        <v>185</v>
      </c>
      <c r="E14" t="s" s="14"/>
      <c r="F14"/>
    </row>
    <row r="15">
      <c r="A15" t="s">
        <v>184</v>
      </c>
      <c r="B15">
        <v>2</v>
      </c>
      <c r="C15"/>
      <c r="D15" t="s" s="14">
        <v>186</v>
      </c>
      <c r="E15" t="s" s="14"/>
      <c r="F15"/>
    </row>
    <row r="16">
      <c r="A16" t="s">
        <v>184</v>
      </c>
      <c r="B16">
        <v>3</v>
      </c>
      <c r="C16"/>
      <c r="D16" t="inlineStr" s="14">
        <is>
          <t>Colorer les os au four dans une plaque à rôtir aux dimensions appropriées — Sans matière grasse ; retourner les os fréquemment. Une plaque trop grande fait brûler les sucs (amertume), trop petite empêche une coloration uniforme.</t>
        </is>
      </c>
      <c r="E16" t="s" s="14"/>
      <c r="F16"/>
    </row>
    <row r="17">
      <c r="A17" t="s">
        <v>184</v>
      </c>
      <c r="B17">
        <v>4</v>
      </c>
      <c r="C17"/>
      <c r="D17" t="inlineStr" s="14">
        <is>
          <t>Préparer la garniture aromatique — Éplucher et laver les légumes ; tailler carottes et oignons en gros dés (mirepoix) ; écraser l'ail dégermé ; concasser les tomates sans les monder ; confectionner le bouquet garni.</t>
        </is>
      </c>
      <c r="E17" t="s" s="14"/>
      <c r="F17"/>
    </row>
    <row r="18">
      <c r="A18" t="s">
        <v>184</v>
      </c>
      <c r="B18">
        <v>5</v>
      </c>
      <c r="C18"/>
      <c r="D18" t="inlineStr" s="14">
        <is>
          <t>Ajouter carottes et oignons sur les os presque colorés — Les répartir sans remuer, laisser suer une dizaine de minutes. Débarrasser os et garniture dans un rondeau haut ou une marmite.</t>
        </is>
      </c>
      <c r="E18" t="s" s="14"/>
      <c r="F18"/>
    </row>
    <row r="19">
      <c r="A19" t="s">
        <v>184</v>
      </c>
      <c r="B19">
        <v>6</v>
      </c>
      <c r="C19"/>
      <c r="D19" t="inlineStr" s="14">
        <is>
          <t>Mouiller le fond — Dégraisser complètement la plaque, la déglacer à l'eau froide et verser le déglaçage sur les os ; compléter le mouillement à l'eau froide (ou au fond blanc de veau).</t>
        </is>
      </c>
      <c r="E19" t="s" s="14"/>
      <c r="F19"/>
    </row>
    <row r="20">
      <c r="A20" t="s">
        <v>184</v>
      </c>
      <c r="B20">
        <v>7</v>
      </c>
      <c r="C20"/>
      <c r="D20" t="inlineStr" s="14">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20" t="s" s="14"/>
      <c r="F20"/>
    </row>
    <row r="21">
      <c r="A21" t="s">
        <v>184</v>
      </c>
      <c r="B21">
        <v>8</v>
      </c>
      <c r="C21"/>
      <c r="D21" t="s" s="14">
        <v>187</v>
      </c>
      <c r="E21" t="s" s="14"/>
      <c r="F21"/>
    </row>
    <row r="22">
      <c r="A22" t="s">
        <v>184</v>
      </c>
      <c r="B22">
        <v>9</v>
      </c>
      <c r="C22"/>
      <c r="D22" t="s" s="14">
        <v>188</v>
      </c>
      <c r="E22" t="s" s="14"/>
      <c r="F22"/>
    </row>
    <row r="23">
      <c r="A23" t="s">
        <v>189</v>
      </c>
      <c r="B23">
        <v>1</v>
      </c>
      <c r="C23" t="s">
        <v>190</v>
      </c>
      <c r="D23" t="s" s="14">
        <v>191</v>
      </c>
      <c r="E23" t="s" s="14"/>
      <c r="F23"/>
    </row>
    <row r="24">
      <c r="A24" t="s">
        <v>189</v>
      </c>
      <c r="B24">
        <v>2</v>
      </c>
      <c r="C24" t="s">
        <v>190</v>
      </c>
      <c r="D24" t="inlineStr" s="14">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24" t="s" s="14"/>
      <c r="F24"/>
    </row>
    <row r="25">
      <c r="A25" t="s">
        <v>189</v>
      </c>
      <c r="B25">
        <v>3</v>
      </c>
      <c r="C25" t="s">
        <v>192</v>
      </c>
      <c r="D25" t="inlineStr" s="14">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5" t="s" s="14"/>
      <c r="F25"/>
    </row>
    <row r="26">
      <c r="A26" t="s">
        <v>193</v>
      </c>
      <c r="B26"/>
      <c r="C26"/>
      <c r="D26"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26"/>
      <c r="F26"/>
    </row>
    <row r="27">
      <c r="A27" t="s">
        <v>194</v>
      </c>
      <c r="B27">
        <v>1</v>
      </c>
      <c r="C27" t="s">
        <v>165</v>
      </c>
      <c r="D27" t="s" s="14">
        <v>195</v>
      </c>
      <c r="E27" t="s" s="14"/>
      <c r="F27"/>
    </row>
    <row r="28">
      <c r="A28" t="s">
        <v>194</v>
      </c>
      <c r="B28">
        <v>2</v>
      </c>
      <c r="C28" t="s">
        <v>178</v>
      </c>
      <c r="D28" t="inlineStr" s="14">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28" t="s" s="14"/>
      <c r="F28"/>
    </row>
    <row r="29">
      <c r="A29" t="s">
        <v>194</v>
      </c>
      <c r="B29">
        <v>3</v>
      </c>
      <c r="C29" t="s">
        <v>182</v>
      </c>
      <c r="D29" t="inlineStr" s="14">
        <is>
          <t>Cuire le roux brun — Prolonger doucement la cuisson du roux blond, sans arrêter de mélanger, jusqu'à ce qu'il dextrinise légèrement (hydrolyse de l'amidon et caramélisation) : couleur brun clair (6 à 8 min). Ne pas exagérer la coloration : au-delà apparaissent un mauvais goût (goût de corne brûlée) et une âcreté.</t>
        </is>
      </c>
      <c r="E29" t="s" s="14">
        <v>196</v>
      </c>
      <c r="F29"/>
    </row>
    <row r="30">
      <c r="A30" t="s">
        <v>194</v>
      </c>
      <c r="B30">
        <v>4</v>
      </c>
      <c r="C30" t="s">
        <v>197</v>
      </c>
      <c r="D30" t="inlineStr" s="14">
        <is>
          <t>Arrêter la cuisson — Retirer immédiatement la sauteuse du feu et refroidir rapidement le roux. Si nécessaire, plonger le fond de la sauteuse dans une plaque ou une calotte contenant de l'eau froide.</t>
        </is>
      </c>
      <c r="E30" t="s" s="14"/>
      <c r="F3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4"/>
  <cols>
    <col min="1" max="1" width="22" customWidth="1"/>
    <col min="2" max="2" width="52" customWidth="1"/>
    <col min="3" max="3" width="14" customWidth="1"/>
    <col min="4" max="4" width="10" customWidth="1"/>
  </cols>
  <sheetData>
    <row r="1" customHeight="1" ht="24">
      <c r="A1" t="s" s="7">
        <v>198</v>
      </c>
      <c r="B1"/>
      <c r="C1"/>
      <c r="D1"/>
    </row>
    <row r="2">
      <c r="A2" t="str" s="15">
        <f>"VE_ROGN_VEAU_BEA · CUI.PV.VEAU · référence : "&amp;Besoins!B3&amp;" "&amp;Besoins!C3&amp;" · multiplicateur réglable sur la feuille ""Besoins"""</f>
        <v>VE_ROGN_VEAU_BEA · CUI.PV.VEAU · référence : 1 pc · multiplicateur réglable sur la feuille </v>
      </c>
      <c r="B2"/>
      <c r="C2"/>
      <c r="D2"/>
    </row>
    <row r="3">
      <c r="A3"/>
      <c r="B3"/>
      <c r="C3"/>
      <c r="D3"/>
    </row>
    <row r="4">
      <c r="A4" t="s" s="16">
        <v>199</v>
      </c>
      <c r="B4"/>
      <c r="C4"/>
      <c r="D4"/>
    </row>
    <row r="5">
      <c r="A5" t="s" s="17">
        <v>200</v>
      </c>
      <c r="B5" t="str" s="14">
        <f>"[METTRE EN PLACE] "&amp;Procedure!D2</f>
        <v>[METTRE EN PLACE] Mettre en place le poste de travail - 5 min  Denrées, matériels de préparation, de cuisson et de dressage.</v>
      </c>
      <c r="C5"/>
      <c r="D5"/>
    </row>
    <row r="6">
      <c r="A6" t="s" s="17">
        <v>201</v>
      </c>
      <c r="B6" t="str" s="14">
        <f>"[DÉGORGER] "&amp;Procedure!D3</f>
        <v>[DÉGORGER] Dégorger la langue à l'eau courante - 5 min  La laisser dégorger dans de l'eau courante très froide durant 2 h environ (certains professionnels la mettent à macérer dans du gros sel durant 24 h).</v>
      </c>
      <c r="C6"/>
      <c r="D6"/>
    </row>
    <row r="7">
      <c r="A7"/>
      <c r="B7" t="str">
        <f>Besoins!B31</f>
        <v>BOEUF (langue) France</v>
      </c>
      <c r="C7" s="11">
        <f>Besoins!E31</f>
        <v>1.8</v>
      </c>
      <c r="D7" t="str">
        <f>Besoins!F31</f>
        <v>kg</v>
      </c>
    </row>
    <row r="8">
      <c r="A8"/>
      <c r="B8" t="str">
        <f>Besoins!B22</f>
        <v>CÉLERI-RAVE France</v>
      </c>
      <c r="C8" s="11">
        <f>Besoins!E22</f>
        <v>0.1</v>
      </c>
      <c r="D8" t="str">
        <f>Besoins!F22</f>
        <v>kg</v>
      </c>
    </row>
    <row r="9">
      <c r="A9"/>
      <c r="B9" t="str">
        <f>Besoins!B8</f>
        <v>fromage blanc 20% MG sucré</v>
      </c>
      <c r="C9" s="11">
        <f>Besoins!E8</f>
        <v>0.1</v>
      </c>
      <c r="D9" t="str">
        <f>Besoins!F8</f>
        <v>lt</v>
      </c>
    </row>
    <row r="10">
      <c r="A10"/>
      <c r="B10" t="s">
        <v>202</v>
      </c>
      <c r="C10" s="11">
        <f>'Besoins'!$B$2*0.8</f>
        <v>0.8</v>
      </c>
      <c r="D10" t="s">
        <v>35</v>
      </c>
    </row>
    <row r="11">
      <c r="A11" t="s" s="17">
        <v>203</v>
      </c>
      <c r="B11" t="str" s="14">
        <f>"[BLANCHIR] "&amp;Procedure!D4</f>
        <v>[BLANCHIR] Blanchir la langue - 10 min La placer dans un rondeau haut ou dans une grande russe. La recouvrir d'eau froide, porter à ébullition et laisser blanchir durant quelques minutes.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v>
      </c>
      <c r="C11"/>
      <c r="D11"/>
    </row>
    <row r="12">
      <c r="A12" t="s" s="17">
        <v>204</v>
      </c>
      <c r="B12" t="str" s="14">
        <f>"[PRÉPARER] "&amp;Procedure!D5</f>
        <v>[PRÉPARER] Préparer les légumes de la garniture aromatique - 10 min  Eplucher et laver les carottes.  Eplucher, laver et piquer les oignons avec les clous de girofle.  Confectionner un bouquet garni, lui ajouter le poireau et le céleri en branches. 5. Pocher la langue - 10 min Rincer la russe ou le rondeau utilisé lors du blanchiment. Y placer la langue de buf, couvrir d'eau froide, saler au gros sel et porter à ébullition. Ecumer soigneusement. Ajouter la garniture aromatique. Cuire très lentement dans le récipient semi-couvert durant 1 h 30 - 2 h (selon la qualité de la langue).</v>
      </c>
      <c r="C12"/>
      <c r="D12"/>
    </row>
    <row r="13">
      <c r="A13"/>
      <c r="B13" t="str">
        <f>Besoins!B29</f>
        <v>carottes râpées</v>
      </c>
      <c r="C13" s="11">
        <f>Besoins!E29</f>
        <v>0.2</v>
      </c>
      <c r="D13" t="str">
        <f>Besoins!F29</f>
        <v>kg</v>
      </c>
    </row>
    <row r="14">
      <c r="A14"/>
      <c r="B14" t="str">
        <f>Besoins!B25</f>
        <v>oignons émincés</v>
      </c>
      <c r="C14" s="11">
        <f>Besoins!E25</f>
        <v>0.2</v>
      </c>
      <c r="D14" t="str">
        <f>Besoins!F25</f>
        <v>kg</v>
      </c>
    </row>
    <row r="15">
      <c r="A15"/>
      <c r="B15" t="str">
        <f>Besoins!B12</f>
        <v>CLOUS DE GIROFLES</v>
      </c>
      <c r="C15" s="11">
        <f>Besoins!E12</f>
        <v>2</v>
      </c>
      <c r="D15" t="str">
        <f>Besoins!F12</f>
        <v>pc</v>
      </c>
    </row>
    <row r="16">
      <c r="A16"/>
      <c r="B16" t="str">
        <f>Besoins!B17</f>
        <v>bouquet garni arôme</v>
      </c>
      <c r="C16" s="11">
        <f>Besoins!E17</f>
        <v>1</v>
      </c>
      <c r="D16" t="str">
        <f>Besoins!F17</f>
        <v>pc</v>
      </c>
    </row>
    <row r="17">
      <c r="A17"/>
      <c r="B17" t="str">
        <f>Besoins!B30</f>
        <v>poireau blanc 3 cm</v>
      </c>
      <c r="C17" s="11">
        <f>Besoins!E30</f>
        <v>0.2</v>
      </c>
      <c r="D17" t="str">
        <f>Besoins!F30</f>
        <v>kg</v>
      </c>
    </row>
    <row r="18">
      <c r="A18" t="s" s="17">
        <v>205</v>
      </c>
      <c r="B18" t="str" s="14">
        <f>"[RÉALISER] "&amp;Procedure!D6</f>
        <v>[RÉALISER] Réaliser la sauce piquante - 15 min Dans une sauteuse moyenne, réduire des 4/5ème le vin blanc, le vinaigre, les échalotes et quelques grains de poivres écrasés (mignonnette). Ajouter le fond brun de veau lié et tomaté ou la sauce demi-glace. Laisser frémir durant environ 10 min. Passer au chinois étamine. Ajouter les cornichons taillés en julienne et blanchis. Monter la sauce au beurre. Ajouter à l'envoi les herbes fraîchement hachées.</v>
      </c>
      <c r="C18"/>
      <c r="D18"/>
    </row>
    <row r="19">
      <c r="A19"/>
      <c r="B19" t="str">
        <f>Besoins!B23</f>
        <v>échalote</v>
      </c>
      <c r="C19" s="11">
        <f>Besoins!E23</f>
        <v>0.05</v>
      </c>
      <c r="D19" t="str">
        <f>Besoins!F23</f>
        <v>kg</v>
      </c>
    </row>
    <row r="20">
      <c r="A20"/>
      <c r="B20" t="str">
        <f>Besoins!B11</f>
        <v>vinaigre alcool blanc</v>
      </c>
      <c r="C20" s="11">
        <f>Besoins!E11</f>
        <v>0.05</v>
      </c>
      <c r="D20" t="str">
        <f>Besoins!F11</f>
        <v>lt</v>
      </c>
    </row>
    <row r="21">
      <c r="A21"/>
      <c r="B21" t="s">
        <v>206</v>
      </c>
      <c r="C21" s="11">
        <f>'Besoins'!$B$2*0.8</f>
        <v>0.8</v>
      </c>
      <c r="D21" t="s">
        <v>44</v>
      </c>
    </row>
    <row r="22">
      <c r="A22"/>
      <c r="B22" t="str">
        <f>Besoins!B10</f>
        <v>cornichons 60/79</v>
      </c>
      <c r="C22" s="11">
        <f>Besoins!E10</f>
        <v>0.08</v>
      </c>
      <c r="D22" t="str">
        <f>Besoins!F10</f>
        <v>kg</v>
      </c>
    </row>
    <row r="23">
      <c r="A23"/>
      <c r="B23" t="str">
        <f>Besoins!B18</f>
        <v>BEURRE</v>
      </c>
      <c r="C23" s="11">
        <f>Besoins!E18</f>
        <v>0.04</v>
      </c>
      <c r="D23" t="str">
        <f>Besoins!F18</f>
        <v>kg</v>
      </c>
    </row>
    <row r="24">
      <c r="A24"/>
      <c r="B24"/>
      <c r="C24"/>
      <c r="D24"/>
    </row>
    <row r="25">
      <c r="A25" t="s" s="16">
        <v>207</v>
      </c>
      <c r="B25"/>
      <c r="C25"/>
      <c r="D25"/>
    </row>
    <row r="26">
      <c r="A26" t="s" s="17">
        <v>200</v>
      </c>
      <c r="B26" t="str" s="14">
        <f>"[METTRE EN PLACE] "&amp;Procedure!D7</f>
        <v>[METTRE EN PLACE] Mettre en place le poste de travail — Peser, mesurer et contrôler les denrées.</v>
      </c>
      <c r="C26"/>
      <c r="D26"/>
    </row>
    <row r="27">
      <c r="A27" t="s" s="17">
        <v>201</v>
      </c>
      <c r="B27" t="str" s="14">
        <f>"[PRÉPARER] "&amp;Procedure!D8</f>
        <v>[PRÉPARER] Préparer les éléments de la garniture aromatique — Tailler le lard en petits dés et le faire blanchir. Éplucher, laver, tailler les carottes et les oignons en « Mirepoix » (petits cubes). Éplucher et laver les gousses d'ail, ôter le germe, puis les écraser. Confectionner le bouquet garni.</v>
      </c>
      <c r="C27"/>
      <c r="D27"/>
    </row>
    <row r="28">
      <c r="A28"/>
      <c r="B28" t="str">
        <f>Besoins!B32</f>
        <v>Poitrine de porc fraîche</v>
      </c>
      <c r="C28" s="11">
        <f>Besoins!E32</f>
        <v>0.04</v>
      </c>
      <c r="D28" t="str">
        <f>Besoins!F32</f>
        <v>kg</v>
      </c>
    </row>
    <row r="29">
      <c r="A29"/>
      <c r="B29" t="s">
        <v>208</v>
      </c>
      <c r="C29" s="11">
        <f>'Besoins'!$B$2*0.04</f>
        <v>0.04</v>
      </c>
      <c r="D29" t="s">
        <v>44</v>
      </c>
    </row>
    <row r="30">
      <c r="A30"/>
      <c r="B30" t="s">
        <v>209</v>
      </c>
      <c r="C30" s="11">
        <f>'Besoins'!$B$2*0.04</f>
        <v>0.04</v>
      </c>
      <c r="D30" t="s">
        <v>44</v>
      </c>
    </row>
    <row r="31">
      <c r="A31"/>
      <c r="B31" t="s">
        <v>210</v>
      </c>
      <c r="C31" s="11">
        <f>'Besoins'!$B$2*0.008</f>
        <v>0.008</v>
      </c>
      <c r="D31" t="s">
        <v>44</v>
      </c>
    </row>
    <row r="32">
      <c r="A32"/>
      <c r="B32" t="s">
        <v>211</v>
      </c>
      <c r="C32" s="11">
        <f>'Besoins'!$B$2*0.8</f>
        <v>0.8</v>
      </c>
      <c r="D32" t="s">
        <v>25</v>
      </c>
    </row>
    <row r="33">
      <c r="A33" t="s" s="17">
        <v>203</v>
      </c>
      <c r="B33" t="str" s="14">
        <f>"[ÉTUVER] "&amp;Procedure!D9</f>
        <v>[ÉTUVER] Mettre le fond brun de veau à bouillir.</v>
      </c>
      <c r="C33"/>
      <c r="D33"/>
    </row>
    <row r="34">
      <c r="A34"/>
      <c r="B34" t="s">
        <v>212</v>
      </c>
      <c r="C34" s="11">
        <f>'Besoins'!$B$2*1.2</f>
        <v>1.2</v>
      </c>
      <c r="D34" t="s">
        <v>35</v>
      </c>
    </row>
    <row r="35">
      <c r="A35" t="s" s="17">
        <v>204</v>
      </c>
      <c r="B35" t="str" s="14">
        <f>"[ÉTUVER] "&amp;Procedure!D10</f>
        <v>[ÉTUVER] Réaliser le roux brun tomaté — Faire fondre le lard dans une grande sauteuse, avec le beurre. Ajouter les carottes et les oignons, les laisser pincer légèrement. Ajouter la farine et la laisser torréfier de manière à obtenir un roux légèrement brun (la torréfaction peut se faire au four ou sur la plaque en remuant à la spatule en exoglass). Ajouter le concentré de tomates et le faire « revenir » durant quelques secondes pour atténuer son acidité. Laisser refroidir le roux brun tomaté.</v>
      </c>
      <c r="C35"/>
      <c r="D35"/>
    </row>
    <row r="36">
      <c r="A36"/>
      <c r="B36" t="s">
        <v>213</v>
      </c>
      <c r="C36" s="11">
        <f>'Besoins'!$B$2*0.032</f>
        <v>0.032</v>
      </c>
      <c r="D36" t="s">
        <v>44</v>
      </c>
    </row>
    <row r="37">
      <c r="A37"/>
      <c r="B37" t="s">
        <v>214</v>
      </c>
      <c r="C37" s="11">
        <f>'Besoins'!$B$2*0.096</f>
        <v>0.096</v>
      </c>
      <c r="D37" t="s">
        <v>44</v>
      </c>
    </row>
    <row r="38">
      <c r="A38" t="s" s="17">
        <v>215</v>
      </c>
      <c r="B38" t="str" s="14">
        <f>"[INCORPORER] "&amp;Procedure!D11</f>
        <v>[INCORPORER] Mouiller et cuire la sauce — Verser progressivement le fond brun de veau bouillant en remuant à l'aide d'un fouet. Porter la sauce à ébullition sans arrêter de remuer. Ajouter les tomates concassées, les parures de champignons, l'ail et le bouquet garni. Cuire la sauce à couvert (au four, de préférence) durant une heure à une heure trente, selon la quantité mise en œuvre. Dépouiller aussi souvent que nécessaire.</v>
      </c>
      <c r="C38"/>
      <c r="D38"/>
    </row>
    <row r="39">
      <c r="A39"/>
      <c r="B39" t="s">
        <v>216</v>
      </c>
      <c r="C39" s="11">
        <f>'Besoins'!$B$2*0.24</f>
        <v>0.24</v>
      </c>
      <c r="D39" t="s">
        <v>44</v>
      </c>
    </row>
    <row r="40">
      <c r="A40"/>
      <c r="B40" t="str">
        <f>Besoins!B26</f>
        <v>Parures et pieds de champignons</v>
      </c>
      <c r="C40" s="11">
        <f>Besoins!E26</f>
        <v>0.016</v>
      </c>
      <c r="D40" t="str">
        <f>Besoins!F26</f>
        <v>kg</v>
      </c>
    </row>
    <row r="41">
      <c r="A41" t="s" s="17">
        <v>205</v>
      </c>
      <c r="B41" t="str" s="14">
        <f>"[VERSER] "&amp;Procedure!D12</f>
        <v>[VERSER] Passer la sauce espagnole au chinois — Vérifier l'assaisonnement de la sauce et son onctuosité (si elle est trop épaisse, la détendre avec un peu de fond brun bouillant). Ôter le bouquet garni et passer la sauce au chinois étamine, en foulant légèrement.</v>
      </c>
      <c r="C41"/>
      <c r="D41"/>
    </row>
    <row r="42">
      <c r="A42"/>
      <c r="B42" t="str">
        <f>Besoins!B13</f>
        <v>Poivre noir moulu</v>
      </c>
      <c r="C42" s="11">
        <f>Besoins!E13</f>
        <v>0.0008</v>
      </c>
      <c r="D42" t="str">
        <f>Besoins!F13</f>
        <v>kg</v>
      </c>
    </row>
    <row r="43">
      <c r="A43" t="s" s="17">
        <v>217</v>
      </c>
      <c r="B43" t="str" s="14">
        <f>"[CUIRE] "&amp;Procedure!D13</f>
        <v>[CUIRE] Réserver ou refroidir — La tamponner et la filmer, puis la réserver au bain-marie à une température supérieure à + 63 °C ; ou la refroidir rapidement en la vannant, la filmer et la réserver 24 h au maximum en enceinte réfrigérée à + 3 °C.</v>
      </c>
      <c r="C43"/>
      <c r="D43"/>
    </row>
    <row r="44">
      <c r="A44"/>
      <c r="B44" t="str" s="18">
        <f>"ℹ "&amp;Procedure!E13</f>
        <v>ℹ</v>
      </c>
      <c r="C44"/>
      <c r="D44"/>
    </row>
    <row r="45">
      <c r="A45"/>
      <c r="B45"/>
      <c r="C45"/>
      <c r="D45"/>
    </row>
    <row r="46">
      <c r="A46" t="s" s="16">
        <v>218</v>
      </c>
      <c r="B46"/>
      <c r="C46"/>
      <c r="D46"/>
    </row>
    <row r="47">
      <c r="A47" t="s" s="17">
        <v>200</v>
      </c>
      <c r="B47" t="str" s="14">
        <f>Procedure!D14</f>
        <v>Mise en place du poste de travail — Réunir les denrées, le matériel de préparation et de cuisson. Contrôler la fraîcheur et la qualité des produits.</v>
      </c>
      <c r="C47"/>
      <c r="D47"/>
    </row>
    <row r="48">
      <c r="A48" t="s" s="17">
        <v>201</v>
      </c>
      <c r="B48" t="str" s="14">
        <f>Procedure!D15</f>
        <v>Concasser les ingrédients de base en menus morceaux.</v>
      </c>
      <c r="C48"/>
      <c r="D48"/>
    </row>
    <row r="49">
      <c r="A49"/>
      <c r="B49" t="str">
        <f>Besoins!B33</f>
        <v>Os de veau (pieds, jarret)</v>
      </c>
      <c r="C49" s="11">
        <f>Besoins!E33</f>
        <v>1.2</v>
      </c>
      <c r="D49" t="str">
        <f>Besoins!F33</f>
        <v>kg</v>
      </c>
    </row>
    <row r="50">
      <c r="A50" t="s" s="17">
        <v>203</v>
      </c>
      <c r="B50" t="str" s="14">
        <f>Procedure!D16</f>
        <v>Colorer les os au four dans une plaque à rôtir aux dimensions appropriées — Sans matière grasse ; retourner les os fréquemment. Une plaque trop grande fait brûler les sucs (amertume), trop petite empêche une coloration uniforme.</v>
      </c>
      <c r="C50"/>
      <c r="D50"/>
    </row>
    <row r="51">
      <c r="A51" t="s" s="17">
        <v>204</v>
      </c>
      <c r="B51" t="str" s="14">
        <f>Procedure!D17</f>
        <v>Préparer la garniture aromatique — Éplucher et laver les légumes ; tailler carottes et oignons en gros dés (mirepoix) ; écraser l'ail dégermé ; concasser les tomates sans les monder ; confectionner le bouquet garni.</v>
      </c>
      <c r="C51"/>
      <c r="D51"/>
    </row>
    <row r="52">
      <c r="A52"/>
      <c r="B52" t="s">
        <v>208</v>
      </c>
      <c r="C52" s="11">
        <f>'Besoins'!$B$2*0.12</f>
        <v>0.12</v>
      </c>
      <c r="D52" t="s">
        <v>44</v>
      </c>
    </row>
    <row r="53">
      <c r="A53"/>
      <c r="B53" t="s">
        <v>209</v>
      </c>
      <c r="C53" s="11">
        <f>'Besoins'!$B$2*0.12</f>
        <v>0.12</v>
      </c>
      <c r="D53" t="s">
        <v>44</v>
      </c>
    </row>
    <row r="54">
      <c r="A54"/>
      <c r="B54" t="s">
        <v>210</v>
      </c>
      <c r="C54" s="11">
        <f>'Besoins'!$B$2*0.012</f>
        <v>0.012</v>
      </c>
      <c r="D54" t="s">
        <v>44</v>
      </c>
    </row>
    <row r="55">
      <c r="A55"/>
      <c r="B55" t="s">
        <v>216</v>
      </c>
      <c r="C55" s="11">
        <f>'Besoins'!$B$2*0.24</f>
        <v>0.24</v>
      </c>
      <c r="D55" t="s">
        <v>44</v>
      </c>
    </row>
    <row r="56">
      <c r="A56"/>
      <c r="B56" t="s">
        <v>211</v>
      </c>
      <c r="C56" s="11">
        <f>'Besoins'!$B$2*1.2</f>
        <v>1.2</v>
      </c>
      <c r="D56" t="s">
        <v>25</v>
      </c>
    </row>
    <row r="57">
      <c r="A57" t="s" s="17">
        <v>215</v>
      </c>
      <c r="B57" t="str" s="14">
        <f>Procedure!D18</f>
        <v>Ajouter carottes et oignons sur les os presque colorés — Les répartir sans remuer, laisser suer une dizaine de minutes. Débarrasser os et garniture dans un rondeau haut ou une marmite.</v>
      </c>
      <c r="C57"/>
      <c r="D57"/>
    </row>
    <row r="58">
      <c r="A58" t="s" s="17">
        <v>205</v>
      </c>
      <c r="B58" t="str" s="14">
        <f>Procedure!D19</f>
        <v>Mouiller le fond — Dégraisser complètement la plaque, la déglacer à l'eau froide et verser le déglaçage sur les os ; compléter le mouillement à l'eau froide (ou au fond blanc de veau).</v>
      </c>
      <c r="C58"/>
      <c r="D58"/>
    </row>
    <row r="59">
      <c r="A59"/>
      <c r="B59" t="s">
        <v>202</v>
      </c>
      <c r="C59" s="11">
        <f>'Besoins'!$B$2*1.8</f>
        <v>1.8</v>
      </c>
      <c r="D59" t="s">
        <v>35</v>
      </c>
    </row>
    <row r="60">
      <c r="A60" t="s" s="17">
        <v>217</v>
      </c>
      <c r="B60" t="str" s="14">
        <f>Procedure!D20</f>
        <v>Marquer le fond en cuisson — Porter à ébullition, dégraisser et écumer ; ajouter ail, tomates et bouquet garni ; maintenir à frémissement 3 à 4 heures en dépouillant, écumant, dégraissant aussi souvent que nécessaire ; compenser l'évaporation avec un peu d'eau bouillante.</v>
      </c>
      <c r="C60"/>
      <c r="D60"/>
    </row>
    <row r="61">
      <c r="A61" t="s" s="17">
        <v>219</v>
      </c>
      <c r="B61" t="str" s="14">
        <f>Procedure!D21</f>
        <v>Passer le fond au chinois sans le fouler — D'abord au chinois ordinaire, puis filtrer finement au chinois étamine ; dégraisser parfaitement.</v>
      </c>
      <c r="C61"/>
      <c r="D61"/>
    </row>
    <row r="62">
      <c r="A62" t="s" s="17">
        <v>220</v>
      </c>
      <c r="B62" t="str" s="14">
        <f>Procedure!D22</f>
        <v>Refroidir le fond rapidement — S'il n'est pas utilisé immédiatement, le refroidir rapidement et le maintenir à couvert en enceinte réfrigérée à + 3 °C maximum.</v>
      </c>
      <c r="C62"/>
      <c r="D62"/>
    </row>
    <row r="63">
      <c r="A63"/>
      <c r="B63"/>
      <c r="C63"/>
      <c r="D63"/>
    </row>
    <row r="64">
      <c r="A64" t="s" s="16">
        <v>221</v>
      </c>
      <c r="B64"/>
      <c r="C64"/>
      <c r="D64"/>
    </row>
    <row r="65">
      <c r="A65" t="s" s="17">
        <v>200</v>
      </c>
      <c r="B65" t="str" s="14">
        <f>"[TRIER] "&amp;Procedure!D23</f>
        <v>[TRIER] Mise en place — Peser et mesurer toutes les denrées, vérifier leur fraîcheur.</v>
      </c>
      <c r="C65"/>
      <c r="D65"/>
    </row>
    <row r="66">
      <c r="A66" t="s" s="17">
        <v>201</v>
      </c>
      <c r="B66" t="str" s="14">
        <f>"[TRIER] "&amp;Procedure!D24</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66"/>
      <c r="D66"/>
    </row>
    <row r="67">
      <c r="A67" t="s" s="17">
        <v>203</v>
      </c>
      <c r="B67" t="str" s="14">
        <f>"[FOURRER] "&amp;Procedure!D25</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67"/>
      <c r="D67"/>
    </row>
    <row r="68">
      <c r="A68"/>
      <c r="B68" t="s">
        <v>222</v>
      </c>
      <c r="C68" s="11">
        <f>'Besoins'!$B$2*0.016</f>
        <v>0.016</v>
      </c>
      <c r="D68" t="s">
        <v>44</v>
      </c>
    </row>
    <row r="69">
      <c r="A69"/>
      <c r="B69" t="s">
        <v>223</v>
      </c>
      <c r="C69" s="11">
        <f>'Besoins'!$B$2*0.0008</f>
        <v>0.0008</v>
      </c>
      <c r="D69" t="s">
        <v>44</v>
      </c>
    </row>
    <row r="70">
      <c r="A70"/>
      <c r="B70" t="s">
        <v>224</v>
      </c>
      <c r="C70" s="11">
        <f>'Besoins'!$B$2*0.0008</f>
        <v>0.0008</v>
      </c>
      <c r="D70" t="s">
        <v>44</v>
      </c>
    </row>
    <row r="71">
      <c r="A71"/>
      <c r="B71"/>
      <c r="C71"/>
      <c r="D71"/>
    </row>
    <row r="72">
      <c r="A72" t="s" s="16">
        <v>225</v>
      </c>
      <c r="B72"/>
      <c r="C72"/>
      <c r="D72"/>
    </row>
    <row r="73">
      <c r="A73"/>
      <c r="B73"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73"/>
      <c r="D73"/>
    </row>
    <row r="74">
      <c r="A74"/>
      <c r="B74"/>
      <c r="C74"/>
      <c r="D74"/>
    </row>
    <row r="75">
      <c r="A75" t="s" s="16">
        <v>226</v>
      </c>
      <c r="B75"/>
      <c r="C75"/>
      <c r="D75"/>
    </row>
    <row r="76">
      <c r="A76" t="s" s="17">
        <v>200</v>
      </c>
      <c r="B76" t="str" s="14">
        <f>"[METTRE EN PLACE] "&amp;Procedure!D27</f>
        <v>[METTRE EN PLACE] Mettre en place le poste de travail — Peser, mesurer, contrôler les denrées. Tamiser la farine. Découper le beurre en parcelles.</v>
      </c>
      <c r="C76"/>
      <c r="D76"/>
    </row>
    <row r="77">
      <c r="A77"/>
      <c r="B77" t="str">
        <f>Besoins!B19</f>
        <v>Beurre de cuisine bloc 10 kg</v>
      </c>
      <c r="C77" s="11">
        <f>Besoins!E19</f>
        <v>0.048</v>
      </c>
      <c r="D77" t="str">
        <f>Besoins!F19</f>
        <v>kg</v>
      </c>
    </row>
    <row r="78">
      <c r="A78"/>
      <c r="B78" t="str">
        <f>Besoins!B16</f>
        <v>Farine de blé T55</v>
      </c>
      <c r="C78" s="11">
        <f>Besoins!E16</f>
        <v>0.048</v>
      </c>
      <c r="D78" t="str">
        <f>Besoins!F16</f>
        <v>kg</v>
      </c>
    </row>
    <row r="79">
      <c r="A79" t="s" s="17">
        <v>201</v>
      </c>
      <c r="B79" t="str" s="14">
        <f>"[ÉTUVER] "&amp;Procedure!D28</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79"/>
      <c r="D79"/>
    </row>
    <row r="80">
      <c r="A80" t="s" s="17">
        <v>203</v>
      </c>
      <c r="B80" t="str" s="14">
        <f>"[CUIRE] "&amp;Procedure!D29</f>
        <v>[CUIRE] Cuire le roux brun — Prolonger doucement la cuisson du roux blond, sans arrêter de mélanger, jusqu'à ce qu'il dextrinise légèrement (hydrolyse de l'amidon et caramélisation) : couleur brun clair (6 à 8 min). Ne pas exagérer la coloration : au-delà apparaissent un mauvais goût (goût de corne brûlée) et une âcreté.</v>
      </c>
      <c r="C80"/>
      <c r="D80"/>
    </row>
    <row r="81">
      <c r="A81"/>
      <c r="B81" t="str" s="18">
        <f>"ℹ "&amp;Procedure!E29</f>
        <v>ℹ</v>
      </c>
      <c r="C81"/>
      <c r="D81"/>
    </row>
    <row r="82">
      <c r="A82" t="s" s="17">
        <v>204</v>
      </c>
      <c r="B82" t="str" s="14">
        <f>"[REFROIDIR] "&amp;Procedure!D30</f>
        <v>[REFROIDIR] Arrêter la cuisson — Retirer immédiatement la sauteuse du feu et refroidir rapidement le roux. Si nécessaire, plonger le fond de la sauteuse dans une plaque ou une calotte contenant de l'eau froide.</v>
      </c>
      <c r="C82"/>
      <c r="D82"/>
    </row>
    <row r="83">
      <c r="A83"/>
      <c r="B83"/>
      <c r="C83"/>
      <c r="D83"/>
    </row>
    <row r="84">
      <c r="A84" t="s" s="19">
        <v>22</v>
      </c>
      <c r="B84"/>
      <c r="C84"/>
      <c r="D84"/>
    </row>
  </sheetData>
  <sheetProtection sheet="1" formatRows="0" formatColumns="0"/>
  <mergeCells count="40">
    <mergeCell ref="A1:D1"/>
    <mergeCell ref="A2:D2"/>
    <mergeCell ref="A4:D4"/>
    <mergeCell ref="B5:D5"/>
    <mergeCell ref="B6:D6"/>
    <mergeCell ref="B11:D11"/>
    <mergeCell ref="B12:D12"/>
    <mergeCell ref="B18:D18"/>
    <mergeCell ref="A25:D25"/>
    <mergeCell ref="B26:D26"/>
    <mergeCell ref="B27:D27"/>
    <mergeCell ref="B33:D33"/>
    <mergeCell ref="B35:D35"/>
    <mergeCell ref="B38:D38"/>
    <mergeCell ref="B41:D41"/>
    <mergeCell ref="B43:D43"/>
    <mergeCell ref="B44:D44"/>
    <mergeCell ref="A46:D46"/>
    <mergeCell ref="B47:D47"/>
    <mergeCell ref="B48:D48"/>
    <mergeCell ref="B50:D50"/>
    <mergeCell ref="B51:D51"/>
    <mergeCell ref="B57:D57"/>
    <mergeCell ref="B58:D58"/>
    <mergeCell ref="B60:D60"/>
    <mergeCell ref="B61:D61"/>
    <mergeCell ref="B62:D62"/>
    <mergeCell ref="A64:D64"/>
    <mergeCell ref="B65:D65"/>
    <mergeCell ref="B66:D66"/>
    <mergeCell ref="B67:D67"/>
    <mergeCell ref="A72:D72"/>
    <mergeCell ref="B73:D73"/>
    <mergeCell ref="A75:D75"/>
    <mergeCell ref="B76:D76"/>
    <mergeCell ref="B79:D79"/>
    <mergeCell ref="B80:D80"/>
    <mergeCell ref="B81:D81"/>
    <mergeCell ref="B82:D82"/>
    <mergeCell ref="A84:D8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2026-10-30T13:55:54Z</dcterms:created>
  <dc:title>Rognons de veau Beaugé</dc:title>
  <dc:subject/>
  <dc:creator>CUIS.web</dc:creator>
  <cp:lastModifiedBy/>
  <cp:keywords/>
  <dc:description>Export automatique — moteur récursif d'origine : Bernard Vandendaele</dc:description>
  <cp:category/>
  <dc:language>en-US</dc:language>
  <dcterms:modified xsi:type="dcterms:W3CDTF">2026-10-30T13:55:54Z</dcterms:modified>
  <cp:revision>1</cp:revision>
</cp:coreProperties>
</file>