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<sst xmlns="http://schemas.openxmlformats.org/spreadsheetml/2006/main" count="123" uniqueCount="123">
  <si>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</si>
  <si>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</si>
  <si>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</si>
  <si>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</si>
  <si>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</si>
  <si>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</si>
  <si>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</si>
  <si>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</si>
  <si>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</si>
  <si>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</si>
  <si>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</si>
  <si>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</si>
  <si>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</si>
  <si>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</si>
  <si>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</si>
  <si>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</si>
  <si>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EPI-CLOU-GIROFLE</t>
  </si>
  <si>
    <t>Clous de girofle</t>
  </si>
  <si>
    <t>Épices en poudre et graines</t>
  </si>
  <si>
    <t>EPI-POIVRE-GRAIN</t>
  </si>
  <si>
    <t>Poivre noir en grains entiers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</si>
  <si>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</si>
  <si>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</si>
  <si>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</si>
  <si>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</si>
  <si>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</si>
  <si>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</si>
  <si>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</si>
  <si>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</si>
  <si>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</si>
  <si>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</si>
  <si>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</si>
  <si>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RNM0400123</t>
  </si>
  <si>
    <t>CÉLERI-BRANCHE vert France cat.I</t>
  </si>
  <si>
    <t>RNM57233230</t>
  </si>
  <si>
    <t>CÉLERI-BRANCHE vert U.E. cat.I</t>
  </si>
  <si>
    <t>RNM27820123</t>
  </si>
  <si>
    <t>OIGNON jaune France cat.I 60-80mm</t>
  </si>
  <si>
    <t>RNM6520160</t>
  </si>
  <si>
    <t>PERSIL simple France botte</t>
  </si>
  <si>
    <t>bte</t>
  </si>
  <si>
    <t>RNM0200123</t>
  </si>
  <si>
    <t>POIREAU France cat.I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</si>
  <si>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</si>
  <si>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</si>
  <si>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</si>
  <si>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</si>
  <si>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</si>
  <si>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</si>
  <si>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</si>
  <si>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</si>
  <si>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</si>
  <si>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</si>
  <si>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</si>
  <si>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</si>
  <si>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Recette</t>
  </si>
  <si>
    <t>#</t>
  </si>
  <si>
    <t>Verbe</t>
  </si>
  <si>
    <t>Étape</t>
  </si>
  <si>
    <t>Précision technique</t>
  </si>
  <si>
    <t>Durée</t>
  </si>
  <si>
    <t>RIZ PILAF</t>
  </si>
  <si>
    <t>Mouiller — Verser le fond bouillant, ajouter le bouquet garni, assaisonner ; noter l'heure de la reprise de l'ébullition.</t>
  </si>
  <si>
    <t>Tenir — Débarrasser au-dessus de 63 °C et réserver couvert à 63 °C.</t>
  </si>
  <si>
    <t>FOND BLANC DE VOLAILLE</t>
  </si>
  <si>
    <t>CONCASSER</t>
  </si>
  <si>
    <t>Mise en place du poste de travail — Réunir les denrées, le matériel de préparation et de cuisson. Contrôler la fraîcheur et la qualité des produits.</t>
  </si>
  <si>
    <t>Réunir dans une marmite — couvrir d'eau froide — porter à ébullition 3 à 4 minutes — rafraîchir</t>
  </si>
  <si>
    <t>ÉPLUCHER</t>
  </si>
  <si>
    <t>Concasser finement les os ou les carcasses et les abattis ; découper la viande en morceaux, habiller et brider la ou les volailles s'il y a lieu.</t>
  </si>
  <si>
    <t>Éplucher, laver et tailler les légumes</t>
  </si>
  <si>
    <t>MARQUER</t>
  </si>
  <si>
    <t>Mouiller à l'eau froide — porter à ébullition — écumer soigneusement</t>
  </si>
  <si>
    <t>MOUILLER</t>
  </si>
  <si>
    <t>Marquer le fond blanc en cuisson — Replacer les ingrédients de base, mouiller à l'eau froide, porter à ébullition, écumer et dégraisser.</t>
  </si>
  <si>
    <t>BOUQUET GARNI POUR FOND BLANC</t>
  </si>
  <si>
    <t>Mise en place — Peser et mesurer toutes les denrées, vérifier leur fraîcheur.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</si>
  <si>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</si>
  <si>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</si>
  <si>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</si>
  <si>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</si>
  <si>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</si>
  <si>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</si>
  <si>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</si>
  <si>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OIGNON jaune France cat.I 60-80mm</t>
  </si>
  <si>
    <t xml:space="preserve">    ↳ Riz long étuvé</t>
  </si>
  <si>
    <t xml:space="preserve">    ↳ FOND BLANC DE VOLAILLE</t>
  </si>
  <si>
    <t xml:space="preserve">        ↳ Carcasses de volaille</t>
  </si>
  <si>
    <t xml:space="preserve">        ↳ Abattis de volaille (carcasses, cous, pattes)</t>
  </si>
  <si>
    <t xml:space="preserve">        ↳ CAROTTE France extra colis 12kg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</si>
  <si>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</si>
  <si>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</si>
  <si>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</si>
  <si>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Eau (robinet - moy. France 2026)</t>
  </si>
  <si>
    <t xml:space="preserve">        ↳ Clous de girofle (par 20) (conv.)</t>
  </si>
  <si>
    <t>conversion</t>
  </si>
  <si>
    <t>pc</t>
  </si>
  <si>
    <t xml:space="preserve">        ↳ Poivre noir en grains entiers</t>
  </si>
  <si>
    <t xml:space="preserve">    ↳ BOUQUET GARNI POUR FOND BLANC</t>
  </si>
  <si>
    <t xml:space="preserve">        ↳ CÉLERI-BRANCHE vert U.E. cat.I</t>
  </si>
  <si>
    <t xml:space="preserve">        ↳ PERSIL PLAT (KG) (conv.)</t>
  </si>
  <si>
    <t xml:space="preserve">        ↳ Thym séché</t>
  </si>
  <si>
    <t xml:space="preserve">        ↳ Laurier sauce feuilles</t>
  </si>
  <si>
    <t xml:space="preserve">    ↳ Sel fin de cuisine</t>
  </si>
  <si>
    <t>Fiche technique — RIZ PILAF</t>
  </si>
  <si>
    <t>RIZ PILAF  GRO_CDR_B379</t>
  </si>
  <si>
    <t>1.</t>
  </si>
  <si>
    <t xml:space="preserve">    OIGNON jaune France cat.I 60-80mm</t>
  </si>
  <si>
    <t>2.</t>
  </si>
  <si>
    <t xml:space="preserve">    Beurre doux 82% MG plaquette</t>
  </si>
  <si>
    <t>3.</t>
  </si>
  <si>
    <t xml:space="preserve">    FOND BLANC DE VOLAILLE</t>
  </si>
  <si>
    <t xml:space="preserve">    BOUQUET GARNI POUR FOND BLANC</t>
  </si>
  <si>
    <t>4.</t>
  </si>
  <si>
    <t>5.</t>
  </si>
  <si>
    <t>6.</t>
  </si>
  <si>
    <t>↳ FOND BLANC DE VOLAILLE  GRO_CDR_B264A</t>
  </si>
  <si>
    <t xml:space="preserve">    POIREAU France cat.I</t>
  </si>
  <si>
    <t xml:space="preserve">    Clous de girofle (par 20) (conv.)</t>
  </si>
  <si>
    <t>7.</t>
  </si>
  <si>
    <t>↳ BOUQUET GARNI POUR FOND BLANC  GRO_CDR_B357</t>
  </si>
  <si>
    <t xml:space="preserve">    PERSIL PLAT (KG)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</si>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</sst>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2.8</v>
      </c>
      <c r="C3" t="s" s="5">
        <v>3</v>
      </c>
      <c r="D3"/>
      <c r="E3"/>
      <c r="F3"/>
    </row>
    <row r="4">
      <c r="A4" t="s">
        <v>4</v>
      </c>
      <c r="B4" s="6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2.7</v>
      </c>
      <c r="E7" s="6">
        <f>D7*$B$2</f>
        <v>2.7</v>
      </c>
      <c r="F7" t="s">
        <v>15</v>
      </c>
      <c r="G7" s="8">
        <f>E7*0.0043</f>
        <v>0.01161</v>
      </c>
    </row>
    <row r="8">
      <c r="A8" t="s">
        <v>16</v>
      </c>
      <c r="B8" t="s">
        <v>17</v>
      </c>
      <c r="C8" t="s">
        <v>18</v>
      </c>
      <c r="D8" s="4">
        <v>0.00009</v>
      </c>
      <c r="E8" s="6">
        <f>D8*$B$2</f>
        <v>0.00009</v>
      </c>
      <c r="F8" t="s">
        <v>3</v>
      </c>
      <c r="G8" s="8">
        <f>E8*25</f>
        <v>0.00225</v>
      </c>
    </row>
    <row r="9">
      <c r="A9" t="s">
        <v>19</v>
      </c>
      <c r="B9" t="s">
        <v>20</v>
      </c>
      <c r="C9" t="s">
        <v>18</v>
      </c>
      <c r="D9" s="4">
        <v>0.0018</v>
      </c>
      <c r="E9" s="6">
        <f>D9*$B$2</f>
        <v>0.0018</v>
      </c>
      <c r="F9" t="s">
        <v>3</v>
      </c>
      <c r="G9" s="8">
        <f>E9*12</f>
        <v>0.0216</v>
      </c>
    </row>
    <row r="10">
      <c r="A10" t="s">
        <v>21</v>
      </c>
      <c r="B10" t="s">
        <v>22</v>
      </c>
      <c r="C10" t="s">
        <v>23</v>
      </c>
      <c r="D10" s="4">
        <v>0.001</v>
      </c>
      <c r="E10" s="6">
        <f>D10*$B$2</f>
        <v>0.001</v>
      </c>
      <c r="F10" t="s">
        <v>3</v>
      </c>
      <c r="G10" s="8">
        <f>E10*9.8</f>
        <v>0.0098</v>
      </c>
    </row>
    <row r="11">
      <c r="A11" t="s">
        <v>24</v>
      </c>
      <c r="B11" t="s">
        <v>25</v>
      </c>
      <c r="C11" t="s">
        <v>23</v>
      </c>
      <c r="D11" s="4">
        <v>0.001</v>
      </c>
      <c r="E11" s="6">
        <f>D11*$B$2</f>
        <v>0.001</v>
      </c>
      <c r="F11" t="s">
        <v>3</v>
      </c>
      <c r="G11" s="8">
        <f>E11*8.5</f>
        <v>0.0085</v>
      </c>
    </row>
    <row r="12">
      <c r="A12" t="s">
        <v>26</v>
      </c>
      <c r="B12" t="s">
        <v>27</v>
      </c>
      <c r="C12" t="s">
        <v>28</v>
      </c>
      <c r="D12" s="4">
        <v>0.1</v>
      </c>
      <c r="E12" s="6">
        <f>D12*$B$2</f>
        <v>0.1</v>
      </c>
      <c r="F12" t="s">
        <v>3</v>
      </c>
      <c r="G12" s="8">
        <f>E12*5.2</f>
        <v>0.52</v>
      </c>
    </row>
    <row r="13">
      <c r="A13" t="s">
        <v>29</v>
      </c>
      <c r="B13" t="s">
        <v>30</v>
      </c>
      <c r="C13" t="s">
        <v>31</v>
      </c>
      <c r="D13" s="4">
        <v>0.18</v>
      </c>
      <c r="E13" s="6">
        <f>D13*$B$2</f>
        <v>0.18</v>
      </c>
      <c r="F13" t="s">
        <v>3</v>
      </c>
      <c r="G13" s="8">
        <f>E13*1.1</f>
        <v>0.198</v>
      </c>
    </row>
    <row r="14">
      <c r="A14" t="s">
        <v>32</v>
      </c>
      <c r="B14" t="s">
        <v>33</v>
      </c>
      <c r="C14" t="s">
        <v>31</v>
      </c>
      <c r="D14" s="4">
        <v>0.144</v>
      </c>
      <c r="E14" s="6">
        <f>D14*$B$2</f>
        <v>0.144</v>
      </c>
      <c r="F14" t="s">
        <v>3</v>
      </c>
      <c r="G14" s="8">
        <f>E14*1.8</f>
        <v>0.2592</v>
      </c>
    </row>
    <row r="15">
      <c r="A15" t="s">
        <v>34</v>
      </c>
      <c r="B15" t="s">
        <v>35</v>
      </c>
      <c r="C15" t="s">
        <v>31</v>
      </c>
      <c r="D15" s="4">
        <v>0.05</v>
      </c>
      <c r="E15" s="6">
        <f>D15*$B$2</f>
        <v>0.05</v>
      </c>
      <c r="F15" t="s">
        <v>3</v>
      </c>
      <c r="G15" s="8">
        <f>E15*1.4</f>
        <v>0.07</v>
      </c>
    </row>
    <row r="16">
      <c r="A16" t="s">
        <v>36</v>
      </c>
      <c r="B16" t="s">
        <v>37</v>
      </c>
      <c r="C16" t="s">
        <v>31</v>
      </c>
      <c r="D16" s="4">
        <v>0.33</v>
      </c>
      <c r="E16" s="6">
        <f>D16*$B$2</f>
        <v>0.33</v>
      </c>
      <c r="F16" t="s">
        <v>3</v>
      </c>
      <c r="G16" s="8">
        <f>E16*0.4</f>
        <v>0.132</v>
      </c>
    </row>
    <row r="17">
      <c r="A17" t="s">
        <v>38</v>
      </c>
      <c r="B17" t="s">
        <v>39</v>
      </c>
      <c r="C17" t="s">
        <v>31</v>
      </c>
      <c r="D17" s="4">
        <v>0.2</v>
      </c>
      <c r="E17" s="6">
        <f>D17*$B$2</f>
        <v>0.2</v>
      </c>
      <c r="F17" t="s">
        <v>40</v>
      </c>
      <c r="G17" s="8">
        <f>E17*0.45</f>
        <v>0.09</v>
      </c>
    </row>
    <row r="18">
      <c r="A18" t="s">
        <v>41</v>
      </c>
      <c r="B18" t="s">
        <v>42</v>
      </c>
      <c r="C18" t="s">
        <v>31</v>
      </c>
      <c r="D18" s="4">
        <v>0.44</v>
      </c>
      <c r="E18" s="6">
        <f>D18*$B$2</f>
        <v>0.44</v>
      </c>
      <c r="F18" t="s">
        <v>3</v>
      </c>
      <c r="G18" s="8">
        <f>E18*0.9</f>
        <v>0.396</v>
      </c>
    </row>
    <row r="19">
      <c r="A19" t="s">
        <v>43</v>
      </c>
      <c r="B19" t="s">
        <v>44</v>
      </c>
      <c r="C19" t="s">
        <v>45</v>
      </c>
      <c r="D19" s="4">
        <v>1</v>
      </c>
      <c r="E19" s="6">
        <f>D19*$B$2</f>
        <v>1</v>
      </c>
      <c r="F19" t="s">
        <v>3</v>
      </c>
      <c r="G19" s="8">
        <f>E19*1.4</f>
        <v>1.4</v>
      </c>
    </row>
    <row r="20">
      <c r="A20" t="s">
        <v>46</v>
      </c>
      <c r="B20" t="s">
        <v>47</v>
      </c>
      <c r="C20" t="s">
        <v>48</v>
      </c>
      <c r="D20" s="4">
        <v>0.012</v>
      </c>
      <c r="E20" s="6">
        <f>D20*$B$2</f>
        <v>0.012</v>
      </c>
      <c r="F20" t="s">
        <v>3</v>
      </c>
      <c r="G20" s="8">
        <f>E20*0.35</f>
        <v>0.0042</v>
      </c>
    </row>
    <row r="21">
      <c r="A21" t="s" s="9">
        <v>49</v>
      </c>
      <c r="B21" t="s">
        <v>50</v>
      </c>
      <c r="C21" t="s">
        <v>51</v>
      </c>
      <c r="D21" s="4">
        <v>0.54</v>
      </c>
      <c r="E21" s="6">
        <f>D21*$B$2</f>
        <v>0.54</v>
      </c>
      <c r="F21" t="s">
        <v>3</v>
      </c>
      <c r="G21" s="8">
        <f>E21*2.5</f>
        <v>1.35</v>
      </c>
    </row>
    <row r="22">
      <c r="A22" t="s" s="9">
        <v>52</v>
      </c>
      <c r="B22" t="s">
        <v>53</v>
      </c>
      <c r="C22" t="s">
        <v>51</v>
      </c>
      <c r="D22" s="4">
        <v>1.26</v>
      </c>
      <c r="E22" s="6">
        <f>D22*$B$2</f>
        <v>1.26</v>
      </c>
      <c r="F22" t="s">
        <v>3</v>
      </c>
      <c r="G22" s="8">
        <f>E22*1.8</f>
        <v>2.268</v>
      </c>
    </row>
    <row r="23">
      <c r="A23"/>
      <c r="B23"/>
      <c r="C23"/>
      <c r="D23"/>
      <c r="E23"/>
      <c r="F23" t="s" s="10">
        <v>54</v>
      </c>
      <c r="G23" s="11">
        <f>SUM(G7:G22)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59</v>
      </c>
      <c r="F1" t="s" s="7">
        <v>60</v>
      </c>
    </row>
    <row r="2">
      <c r="A2" t="s">
        <v>61</v>
      </c>
      <c r="B2">
        <v>1</v>
      </c>
      <c r="C2"/>
      <c r="D2" t="inlineStr" s="12">
        <is>
          <t>Mise en place — Ciseler finement les oignons, faire le bouquet garni, découper un papier sulfurisé ; mesurer le riz et le fond (1,5 volume de fond pour 1 de riz).</t>
        </is>
      </c>
      <c r="E2" t="s" s="12"/>
      <c r="F2"/>
    </row>
    <row r="3">
      <c r="A3" t="s">
        <v>61</v>
      </c>
      <c r="B3">
        <v>2</v>
      </c>
      <c r="C3"/>
      <c r="D3" t="inlineStr" s="12">
        <is>
          <t>Suer et nacrer — Suer les oignons au beurre sans prolonger, ajouter le riz non lavé et le nacrer en remuant sans arrêt à la spatule : les grains deviennent blancs et nacrés.</t>
        </is>
      </c>
      <c r="E3" t="s" s="12"/>
      <c r="F3"/>
    </row>
    <row r="4">
      <c r="A4" t="s">
        <v>61</v>
      </c>
      <c r="B4">
        <v>3</v>
      </c>
      <c r="C4"/>
      <c r="D4" t="s" s="12">
        <v>62</v>
      </c>
      <c r="E4" t="s" s="12"/>
      <c r="F4"/>
    </row>
    <row r="5">
      <c r="A5" t="s">
        <v>61</v>
      </c>
      <c r="B5">
        <v>4</v>
      </c>
      <c r="C5"/>
      <c r="D5" t="inlineStr" s="12">
        <is>
          <t>Cuire au four — Couvrir d'un papier sulfurisé et d'un couvercle, enfourner à 190/200 °C, grille à mi-hauteur : 17 à 19 min pour un riz classique (11 à 14 min pour un basmati ou un thaï).</t>
        </is>
      </c>
      <c r="E5" t="s" s="12"/>
      <c r="F5"/>
    </row>
    <row r="6">
      <c r="A6" t="s">
        <v>61</v>
      </c>
      <c r="B6">
        <v>5</v>
      </c>
      <c r="C6"/>
      <c r="D6" t="inlineStr" s="12">
        <is>
          <t>Gonfler et égrener — Sortir sur une grille (couvercle et poignées farinés : on se brûle vite), laisser gonfler 5 min sans découvrir, goûter, puis égrener à la fourchette en ajoutant quelques parcelles de beurre.</t>
        </is>
      </c>
      <c r="E6" t="s" s="12"/>
      <c r="F6"/>
    </row>
    <row r="7">
      <c r="A7" t="s">
        <v>61</v>
      </c>
      <c r="B7">
        <v>6</v>
      </c>
      <c r="C7"/>
      <c r="D7" t="s" s="12">
        <v>63</v>
      </c>
      <c r="E7" t="s" s="12"/>
      <c r="F7"/>
    </row>
    <row r="8">
      <c r="A8" t="s">
        <v>64</v>
      </c>
      <c r="B8">
        <v>1</v>
      </c>
      <c r="C8" t="s">
        <v>65</v>
      </c>
      <c r="D8" t="s" s="12">
        <v>66</v>
      </c>
      <c r="E8" t="s" s="12">
        <v>67</v>
      </c>
      <c r="F8"/>
    </row>
    <row r="9">
      <c r="A9" t="s">
        <v>64</v>
      </c>
      <c r="B9">
        <v>2</v>
      </c>
      <c r="C9" t="s">
        <v>68</v>
      </c>
      <c r="D9" t="s" s="12">
        <v>69</v>
      </c>
      <c r="E9" t="s" s="12">
        <v>70</v>
      </c>
      <c r="F9"/>
    </row>
    <row r="10">
      <c r="A10" t="s">
        <v>64</v>
      </c>
      <c r="B10">
        <v>3</v>
      </c>
      <c r="C10" t="s">
        <v>71</v>
      </c>
      <c r="D10" t="inlineStr" s="12">
        <is>
          <t>Blanchir les os et la viande (ils peuvent être mis à dégorger au préalable) — Mouiller à l'eau froide, porter à ébullition, laisser frémir quelques minutes en écumant ; rafraîchir à l'eau courante, rincer, égoutter ; rincer le récipient.</t>
        </is>
      </c>
      <c r="E10" t="s" s="12">
        <v>72</v>
      </c>
      <c r="F10"/>
    </row>
    <row r="11">
      <c r="A11" t="s">
        <v>64</v>
      </c>
      <c r="B11">
        <v>4</v>
      </c>
      <c r="C11" t="s">
        <v>73</v>
      </c>
      <c r="D11" t="s" s="12">
        <v>74</v>
      </c>
      <c r="E11" t="s" s="12"/>
      <c r="F11"/>
    </row>
    <row r="12">
      <c r="A12" t="s">
        <v>64</v>
      </c>
      <c r="B12">
        <v>5</v>
      </c>
      <c r="C12"/>
      <c r="D12" t="inlineStr" s="12">
        <is>
          <t>Préparer et ajouter la garniture aromatique — Éplucher et laver les légumes ; tailler les carottes en tronçons ; confectionner le bouquet garni avec les blancs de poireau et le céleri ; piquer l'oignon d'un clou de girofle.</t>
        </is>
      </c>
      <c r="E12" t="s" s="12"/>
      <c r="F12"/>
    </row>
    <row r="13">
      <c r="A13" t="s">
        <v>64</v>
      </c>
      <c r="B13">
        <v>6</v>
      </c>
      <c r="C13"/>
      <c r="D13" t="inlineStr" s="12">
        <is>
          <t>Maintenir à très faible ébullition durant 45 minutes à 1 heure — Écumer, dégraisser, dépouiller aussi souvent que nécessaire ; compenser l'évaporation avec un peu d'eau bouillante ; quelques grains de poivre concassé peuvent être ajoutés quelques minutes avant la fin.</t>
        </is>
      </c>
      <c r="E13" t="s" s="12"/>
      <c r="F13"/>
    </row>
    <row r="14">
      <c r="A14" t="s">
        <v>64</v>
      </c>
      <c r="B14">
        <v>7</v>
      </c>
      <c r="C14"/>
      <c r="D14" t="inlineStr" s="12">
        <is>
          <t>Passer le fond au chinois étamine sans le fouler ni le remuer — il doit être parfaitement limpide, non « laiteux » ; dégraisser à nouveau si nécessaire ; refroidir rapidement et réserver à couvert à + 3 °C maximum.</t>
        </is>
      </c>
      <c r="E14" t="s" s="12"/>
      <c r="F14"/>
    </row>
    <row r="15">
      <c r="A15" t="s">
        <v>75</v>
      </c>
      <c r="B15">
        <v>1</v>
      </c>
      <c r="C15"/>
      <c r="D15" t="s" s="12">
        <v>76</v>
      </c>
      <c r="E15" t="s" s="12"/>
      <c r="F15"/>
    </row>
    <row r="16">
      <c r="A16" t="s">
        <v>75</v>
      </c>
      <c r="B16">
        <v>2</v>
      </c>
      <c r="C16"/>
      <c r="D16" t="inlineStr" s="12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 Laver soigneusement poireau et céleri.</t>
        </is>
      </c>
      <c r="E16" t="s" s="12"/>
      <c r="F16"/>
    </row>
    <row r="17">
      <c r="A17" t="s">
        <v>75</v>
      </c>
      <c r="B17">
        <v>3</v>
      </c>
      <c r="C17"/>
      <c r="D17" t="inlineStr" s="12">
        <is>
          <t>Monter le bouquet — Poser la moitié du poireau, du céleri et des queues de persil, mettre le thym et le laurier au centre, couvrir avec le reste. Ficeler serré : deux ou trois tours en haut et en bas, puis un nœud au milieu pour que le bouquet ne s'ouvre pas à la cuisson. Parer légèrement les deux bouts.</t>
        </is>
      </c>
      <c r="E17" t="s" s="12"/>
      <c r="F1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77</v>
      </c>
      <c r="B1" t="s" s="7">
        <v>78</v>
      </c>
      <c r="C1" t="s" s="7">
        <v>79</v>
      </c>
      <c r="D1" t="s" s="7">
        <v>80</v>
      </c>
      <c r="E1" t="s" s="7">
        <v>10</v>
      </c>
    </row>
    <row r="2">
      <c r="A2">
        <v>0</v>
      </c>
      <c r="B2" t="s">
        <v>61</v>
      </c>
      <c r="C2" t="s">
        <v>81</v>
      </c>
      <c r="D2" s="6">
        <f>'Besoins'!$B$2*2.8</f>
        <v>2.8</v>
      </c>
      <c r="E2" t="s">
        <v>3</v>
      </c>
    </row>
    <row r="3">
      <c r="A3">
        <v>1</v>
      </c>
      <c r="B3" t="s">
        <v>82</v>
      </c>
      <c r="C3" t="s">
        <v>83</v>
      </c>
      <c r="D3" s="6">
        <f>'Besoins'!$B$2*0.06</f>
        <v>0.06</v>
      </c>
      <c r="E3" t="s">
        <v>3</v>
      </c>
    </row>
    <row r="4">
      <c r="A4">
        <v>1</v>
      </c>
      <c r="B4" t="s">
        <v>84</v>
      </c>
      <c r="C4" t="s">
        <v>83</v>
      </c>
      <c r="D4" s="6">
        <f>'Besoins'!$B$2*0.15</f>
        <v>0.15</v>
      </c>
      <c r="E4" t="s">
        <v>3</v>
      </c>
    </row>
    <row r="5">
      <c r="A5">
        <v>1</v>
      </c>
      <c r="B5" t="s">
        <v>85</v>
      </c>
      <c r="C5" t="s">
        <v>83</v>
      </c>
      <c r="D5" s="6">
        <f>'Besoins'!$B$2*1</f>
        <v>1</v>
      </c>
      <c r="E5" t="s">
        <v>3</v>
      </c>
    </row>
    <row r="6">
      <c r="A6">
        <v>1</v>
      </c>
      <c r="B6" t="s">
        <v>86</v>
      </c>
      <c r="C6" t="s">
        <v>81</v>
      </c>
      <c r="D6" s="6">
        <f>'Besoins'!$B$2*1.8</f>
        <v>1.8</v>
      </c>
      <c r="E6" t="s">
        <v>15</v>
      </c>
    </row>
    <row r="7">
      <c r="A7">
        <v>2</v>
      </c>
      <c r="B7" t="s">
        <v>87</v>
      </c>
      <c r="C7" t="s">
        <v>83</v>
      </c>
      <c r="D7" s="6">
        <f>'Besoins'!$B$2*1.26</f>
        <v>1.26</v>
      </c>
      <c r="E7" t="s">
        <v>3</v>
      </c>
    </row>
    <row r="8">
      <c r="A8">
        <v>2</v>
      </c>
      <c r="B8" t="s">
        <v>88</v>
      </c>
      <c r="C8" t="s">
        <v>83</v>
      </c>
      <c r="D8" s="6">
        <f>'Besoins'!$B$2*0.54</f>
        <v>0.54</v>
      </c>
      <c r="E8" t="s">
        <v>3</v>
      </c>
    </row>
    <row r="9">
      <c r="A9">
        <v>2</v>
      </c>
      <c r="B9" t="s">
        <v>89</v>
      </c>
      <c r="C9" t="s">
        <v>83</v>
      </c>
      <c r="D9" s="6">
        <f>'Besoins'!$B$2*0.18</f>
        <v>0.18</v>
      </c>
      <c r="E9" t="s">
        <v>3</v>
      </c>
    </row>
    <row r="10">
      <c r="A10">
        <v>2</v>
      </c>
      <c r="B10" t="s">
        <v>90</v>
      </c>
      <c r="C10" t="s">
        <v>83</v>
      </c>
      <c r="D10" s="6">
        <f>'Besoins'!$B$2*0.18</f>
        <v>0.18</v>
      </c>
      <c r="E10" t="s">
        <v>3</v>
      </c>
    </row>
    <row r="11">
      <c r="A11">
        <v>2</v>
      </c>
      <c r="B11" t="s">
        <v>91</v>
      </c>
      <c r="C11" t="s">
        <v>83</v>
      </c>
      <c r="D11" s="6">
        <f>'Besoins'!$B$2*0.36</f>
        <v>0.36</v>
      </c>
      <c r="E11" t="s">
        <v>3</v>
      </c>
    </row>
    <row r="12">
      <c r="A12">
        <v>2</v>
      </c>
      <c r="B12" t="s">
        <v>92</v>
      </c>
      <c r="C12" t="s">
        <v>83</v>
      </c>
      <c r="D12" s="6">
        <f>'Besoins'!$B$2*0.144</f>
        <v>0.144</v>
      </c>
      <c r="E12" t="s">
        <v>3</v>
      </c>
    </row>
    <row r="13">
      <c r="A13">
        <v>2</v>
      </c>
      <c r="B13" t="s">
        <v>93</v>
      </c>
      <c r="C13" t="s">
        <v>83</v>
      </c>
      <c r="D13" s="6">
        <f>'Besoins'!$B$2*2.7</f>
        <v>2.7</v>
      </c>
      <c r="E13" t="s">
        <v>15</v>
      </c>
    </row>
    <row r="14">
      <c r="A14">
        <v>2</v>
      </c>
      <c r="B14" t="s">
        <v>94</v>
      </c>
      <c r="C14" t="s">
        <v>95</v>
      </c>
      <c r="D14" s="6">
        <f>'Besoins'!$B$2*1.8</f>
        <v>1.8</v>
      </c>
      <c r="E14" t="s">
        <v>96</v>
      </c>
    </row>
    <row r="15">
      <c r="A15">
        <v>2</v>
      </c>
      <c r="B15" t="s">
        <v>97</v>
      </c>
      <c r="C15" t="s">
        <v>83</v>
      </c>
      <c r="D15" s="6">
        <f>'Besoins'!$B$2*0.0018</f>
        <v>0.0018</v>
      </c>
      <c r="E15" t="s">
        <v>3</v>
      </c>
    </row>
    <row r="16">
      <c r="A16">
        <v>1</v>
      </c>
      <c r="B16" t="s">
        <v>98</v>
      </c>
      <c r="C16" t="s">
        <v>81</v>
      </c>
      <c r="D16" s="6">
        <f>'Besoins'!$B$2*1</f>
        <v>1</v>
      </c>
      <c r="E16" t="s">
        <v>96</v>
      </c>
    </row>
    <row r="17">
      <c r="A17">
        <v>2</v>
      </c>
      <c r="B17" t="s">
        <v>91</v>
      </c>
      <c r="C17" t="s">
        <v>83</v>
      </c>
      <c r="D17" s="6">
        <f>'Besoins'!$B$2*0.08</f>
        <v>0.08</v>
      </c>
      <c r="E17" t="s">
        <v>3</v>
      </c>
    </row>
    <row r="18">
      <c r="A18">
        <v>2</v>
      </c>
      <c r="B18" t="s">
        <v>99</v>
      </c>
      <c r="C18" t="s">
        <v>83</v>
      </c>
      <c r="D18" s="6">
        <f>'Besoins'!$B$2*0.05</f>
        <v>0.05</v>
      </c>
      <c r="E18" t="s">
        <v>3</v>
      </c>
    </row>
    <row r="19">
      <c r="A19">
        <v>2</v>
      </c>
      <c r="B19" t="s">
        <v>100</v>
      </c>
      <c r="C19" t="s">
        <v>95</v>
      </c>
      <c r="D19" s="6">
        <f>'Besoins'!$B$2*0.02</f>
        <v>0.02</v>
      </c>
      <c r="E19" t="s">
        <v>3</v>
      </c>
    </row>
    <row r="20">
      <c r="A20">
        <v>2</v>
      </c>
      <c r="B20" t="s">
        <v>101</v>
      </c>
      <c r="C20" t="s">
        <v>83</v>
      </c>
      <c r="D20" s="6">
        <f>'Besoins'!$B$2*0.001</f>
        <v>0.001</v>
      </c>
      <c r="E20" t="s">
        <v>3</v>
      </c>
    </row>
    <row r="21">
      <c r="A21">
        <v>2</v>
      </c>
      <c r="B21" t="s">
        <v>102</v>
      </c>
      <c r="C21" t="s">
        <v>83</v>
      </c>
      <c r="D21" s="6">
        <f>'Besoins'!$B$2*0.001</f>
        <v>0.001</v>
      </c>
      <c r="E21" t="s">
        <v>3</v>
      </c>
    </row>
    <row r="22">
      <c r="A22">
        <v>1</v>
      </c>
      <c r="B22" t="s">
        <v>103</v>
      </c>
      <c r="C22" t="s">
        <v>83</v>
      </c>
      <c r="D22" s="6">
        <f>'Besoins'!$B$2*0.012</f>
        <v>0.012</v>
      </c>
      <c r="E22" t="s">
        <v>3</v>
      </c>
    </row>
    <row r="23">
      <c r="A23">
        <v>1</v>
      </c>
      <c r="B23" t="s">
        <v>82</v>
      </c>
      <c r="C23" t="s">
        <v>83</v>
      </c>
      <c r="D23" s="6">
        <f>'Besoins'!$B$2*0.04</f>
        <v>0.04</v>
      </c>
      <c r="E2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104</v>
      </c>
      <c r="B1"/>
      <c r="C1"/>
      <c r="D1"/>
    </row>
    <row r="2">
      <c r="A2" t="str" s="13">
        <f>"GRO_CDR_B379 · CUI.GARNITURES · référence : "&amp;Besoins!B3&amp;" "&amp;Besoins!C3&amp;" · multiplicateur réglable sur la feuille ""Besoins"""</f>
        <v>GRO_CDR_B379 · CUI.GARNITURES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105</v>
      </c>
      <c r="B4"/>
      <c r="C4"/>
      <c r="D4"/>
    </row>
    <row r="5">
      <c r="A5" t="s" s="15">
        <v>106</v>
      </c>
      <c r="B5" t="str" s="12">
        <f>Procedure!D2</f>
        <v>Mise en place — Ciseler finement les oignons, faire le bouquet garni, découper un papier sulfurisé ; mesurer le riz et le fond (1,5 volume de fond pour 1 de riz).</v>
      </c>
      <c r="C5"/>
      <c r="D5"/>
    </row>
    <row r="6">
      <c r="A6"/>
      <c r="B6" t="s">
        <v>107</v>
      </c>
      <c r="C6" s="6">
        <f>'Besoins'!$B$2*0.15</f>
        <v>0.15</v>
      </c>
      <c r="D6" t="s">
        <v>3</v>
      </c>
    </row>
    <row r="7">
      <c r="A7" t="s" s="15">
        <v>108</v>
      </c>
      <c r="B7" t="str" s="12">
        <f>Procedure!D3</f>
        <v>Suer et nacrer — Suer les oignons au beurre sans prolonger, ajouter le riz non lavé et le nacrer en remuant sans arrêt à la spatule : les grains deviennent blancs et nacrés.</v>
      </c>
      <c r="C7"/>
      <c r="D7"/>
    </row>
    <row r="8">
      <c r="A8"/>
      <c r="B8" t="s">
        <v>109</v>
      </c>
      <c r="C8" s="6">
        <f>'Besoins'!$B$2*0.06</f>
        <v>0.06</v>
      </c>
      <c r="D8" t="s">
        <v>3</v>
      </c>
    </row>
    <row r="9">
      <c r="A9"/>
      <c r="B9" t="str">
        <f>Besoins!B19</f>
        <v>Riz long étuvé</v>
      </c>
      <c r="C9" s="6">
        <f>Besoins!E19</f>
        <v>1</v>
      </c>
      <c r="D9" t="str">
        <f>Besoins!F19</f>
        <v>kg</v>
      </c>
    </row>
    <row r="10">
      <c r="A10" t="s" s="15">
        <v>110</v>
      </c>
      <c r="B10" t="str" s="12">
        <f>Procedure!D4</f>
        <v>Mouiller — Verser le fond bouillant, ajouter le bouquet garni, assaisonner ; noter l'heure de la reprise de l'ébullition.</v>
      </c>
      <c r="C10"/>
      <c r="D10"/>
    </row>
    <row r="11">
      <c r="A11"/>
      <c r="B11" t="s">
        <v>111</v>
      </c>
      <c r="C11" s="6">
        <f>'Besoins'!$B$2*1.8</f>
        <v>1.8</v>
      </c>
      <c r="D11" t="s">
        <v>15</v>
      </c>
    </row>
    <row r="12">
      <c r="A12"/>
      <c r="B12" t="s">
        <v>112</v>
      </c>
      <c r="C12" s="6">
        <f>'Besoins'!$B$2*1</f>
        <v>1</v>
      </c>
      <c r="D12" t="s">
        <v>96</v>
      </c>
    </row>
    <row r="13">
      <c r="A13"/>
      <c r="B13" t="str">
        <f>Besoins!B20</f>
        <v>Sel fin de cuisine</v>
      </c>
      <c r="C13" s="6">
        <f>Besoins!E20</f>
        <v>0.012</v>
      </c>
      <c r="D13" t="str">
        <f>Besoins!F20</f>
        <v>kg</v>
      </c>
    </row>
    <row r="14">
      <c r="A14" t="s" s="15">
        <v>113</v>
      </c>
      <c r="B14" t="str" s="12">
        <f>Procedure!D5</f>
        <v>Cuire au four — Couvrir d'un papier sulfurisé et d'un couvercle, enfourner à 190/200 °C, grille à mi-hauteur : 17 à 19 min pour un riz classique (11 à 14 min pour un basmati ou un thaï).</v>
      </c>
      <c r="C14"/>
      <c r="D14"/>
    </row>
    <row r="15">
      <c r="A15" t="s" s="15">
        <v>114</v>
      </c>
      <c r="B15" t="str" s="12">
        <f>Procedure!D6</f>
        <v>Gonfler et égrener — Sortir sur une grille (couvercle et poignées farinés : on se brûle vite), laisser gonfler 5 min sans découvrir, goûter, puis égrener à la fourchette en ajoutant quelques parcelles de beurre.</v>
      </c>
      <c r="C15"/>
      <c r="D15"/>
    </row>
    <row r="16">
      <c r="A16"/>
      <c r="B16" t="s">
        <v>109</v>
      </c>
      <c r="C16" s="6">
        <f>'Besoins'!$B$2*0.04</f>
        <v>0.04</v>
      </c>
      <c r="D16" t="s">
        <v>3</v>
      </c>
    </row>
    <row r="17">
      <c r="A17" t="s" s="15">
        <v>115</v>
      </c>
      <c r="B17" t="str" s="12">
        <f>Procedure!D7</f>
        <v>Tenir — Débarrasser au-dessus de 63 °C et réserver couvert à 63 °C.</v>
      </c>
      <c r="C17"/>
      <c r="D17"/>
    </row>
    <row r="18">
      <c r="A18"/>
      <c r="B18"/>
      <c r="C18"/>
      <c r="D18"/>
    </row>
    <row r="19">
      <c r="A19" t="s" s="14">
        <v>116</v>
      </c>
      <c r="B19"/>
      <c r="C19"/>
      <c r="D19"/>
    </row>
    <row r="20">
      <c r="A20" t="s" s="15">
        <v>106</v>
      </c>
      <c r="B20" t="str" s="12">
        <f>"[CONCASSER] "&amp;Procedure!D8</f>
        <v>[CONCASSER] Mise en place du poste de travail — Réunir les denrées, le matériel de préparation et de cuisson. Contrôler la fraîcheur et la qualité des produits.</v>
      </c>
      <c r="C20"/>
      <c r="D20"/>
    </row>
    <row r="21">
      <c r="A21"/>
      <c r="B21" t="str" s="16">
        <f>"ℹ "&amp;Procedure!E8</f>
        <v>ℹ</v>
      </c>
      <c r="C21"/>
      <c r="D21"/>
    </row>
    <row r="22">
      <c r="A22" t="s" s="15">
        <v>108</v>
      </c>
      <c r="B22" t="str" s="12">
        <f>"[ÉPLUCHER] "&amp;Procedure!D9</f>
        <v>[ÉPLUCHER] Concasser finement les os ou les carcasses et les abattis ; découper la viande en morceaux, habiller et brider la ou les volailles s'il y a lieu.</v>
      </c>
      <c r="C22"/>
      <c r="D22"/>
    </row>
    <row r="23">
      <c r="A23"/>
      <c r="B23" t="str">
        <f>Besoins!B22</f>
        <v>Carcasses de volaille</v>
      </c>
      <c r="C23" s="6">
        <f>Besoins!E22</f>
        <v>1.26</v>
      </c>
      <c r="D23" t="str">
        <f>Besoins!F22</f>
        <v>kg</v>
      </c>
    </row>
    <row r="24">
      <c r="A24"/>
      <c r="B24" t="str">
        <f>Besoins!B21</f>
        <v>Abattis de volaille (carcasses, cous, pattes)</v>
      </c>
      <c r="C24" s="6">
        <f>Besoins!E21</f>
        <v>0.54</v>
      </c>
      <c r="D24" t="str">
        <f>Besoins!F21</f>
        <v>kg</v>
      </c>
    </row>
    <row r="25">
      <c r="A25"/>
      <c r="B25" t="str" s="16">
        <f>"ℹ "&amp;Procedure!E9</f>
        <v>ℹ</v>
      </c>
      <c r="C25"/>
      <c r="D25"/>
    </row>
    <row r="26">
      <c r="A26" t="s" s="15">
        <v>110</v>
      </c>
      <c r="B26" t="str" s="12">
        <f>"[MARQUER] "&amp;Procedure!D10</f>
        <v>[MARQUER] Blanchir les os et la viande (ils peuvent être mis à dégorger au préalable) — Mouiller à l'eau froide, porter à ébullition, laisser frémir quelques minutes en écumant ; rafraîchir à l'eau courante, rincer, égoutter ; rincer le récipient.</v>
      </c>
      <c r="C26"/>
      <c r="D26"/>
    </row>
    <row r="27">
      <c r="A27"/>
      <c r="B27" t="str" s="16">
        <f>"ℹ "&amp;Procedure!E10</f>
        <v>ℹ</v>
      </c>
      <c r="C27"/>
      <c r="D27"/>
    </row>
    <row r="28">
      <c r="A28" t="s" s="15">
        <v>113</v>
      </c>
      <c r="B28" t="str" s="12">
        <f>"[MOUILLER] "&amp;Procedure!D11</f>
        <v>[MOUILLER] Marquer le fond blanc en cuisson — Replacer les ingrédients de base, mouiller à l'eau froide, porter à ébullition, écumer et dégraisser.</v>
      </c>
      <c r="C28"/>
      <c r="D28"/>
    </row>
    <row r="29">
      <c r="A29"/>
      <c r="B29" t="str">
        <f>Besoins!B7</f>
        <v>Eau (robinet - moy. France 2026)</v>
      </c>
      <c r="C29" s="6">
        <f>Besoins!E7</f>
        <v>2.7</v>
      </c>
      <c r="D29" t="str">
        <f>Besoins!F7</f>
        <v>lt</v>
      </c>
    </row>
    <row r="30">
      <c r="A30" t="s" s="15">
        <v>114</v>
      </c>
      <c r="B30" t="str" s="12">
        <f>Procedure!D12</f>
        <v>Préparer et ajouter la garniture aromatique — Éplucher et laver les légumes ; tailler les carottes en tronçons ; confectionner le bouquet garni avec les blancs de poireau et le céleri ; piquer l'oignon d'un clou de girofle.</v>
      </c>
      <c r="C30"/>
      <c r="D30"/>
    </row>
    <row r="31">
      <c r="A31"/>
      <c r="B31" t="str">
        <f>Besoins!B13</f>
        <v>CAROTTE France extra colis 12kg</v>
      </c>
      <c r="C31" s="6">
        <f>Besoins!E13</f>
        <v>0.18</v>
      </c>
      <c r="D31" t="str">
        <f>Besoins!F13</f>
        <v>kg</v>
      </c>
    </row>
    <row r="32">
      <c r="A32"/>
      <c r="B32" t="s">
        <v>107</v>
      </c>
      <c r="C32" s="6">
        <f>'Besoins'!$B$2*0.18</f>
        <v>0.18</v>
      </c>
      <c r="D32" t="s">
        <v>3</v>
      </c>
    </row>
    <row r="33">
      <c r="A33"/>
      <c r="B33" t="s">
        <v>117</v>
      </c>
      <c r="C33" s="6">
        <f>'Besoins'!$B$2*0.36</f>
        <v>0.36</v>
      </c>
      <c r="D33" t="s">
        <v>3</v>
      </c>
    </row>
    <row r="34">
      <c r="A34"/>
      <c r="B34" t="str">
        <f>Besoins!B14</f>
        <v>CÉLERI-BRANCHE vert France cat.I</v>
      </c>
      <c r="C34" s="6">
        <f>Besoins!E14</f>
        <v>0.144</v>
      </c>
      <c r="D34" t="str">
        <f>Besoins!F14</f>
        <v>kg</v>
      </c>
    </row>
    <row r="35">
      <c r="A35"/>
      <c r="B35" t="s">
        <v>118</v>
      </c>
      <c r="C35" s="6">
        <f>'Besoins'!$B$2*1.8</f>
        <v>1.8</v>
      </c>
      <c r="D35" t="s">
        <v>96</v>
      </c>
    </row>
    <row r="36">
      <c r="A36" t="s" s="15">
        <v>115</v>
      </c>
      <c r="B36" t="str" s="12">
        <f>Procedure!D13</f>
        <v>Maintenir à très faible ébullition durant 45 minutes à 1 heure — Écumer, dégraisser, dépouiller aussi souvent que nécessaire ; compenser l'évaporation avec un peu d'eau bouillante ; quelques grains de poivre concassé peuvent être ajoutés quelques minutes avant la fin.</v>
      </c>
      <c r="C36"/>
      <c r="D36"/>
    </row>
    <row r="37">
      <c r="A37"/>
      <c r="B37" t="str">
        <f>Besoins!B9</f>
        <v>Poivre noir en grains entiers</v>
      </c>
      <c r="C37" s="6">
        <f>Besoins!E9</f>
        <v>0.0018</v>
      </c>
      <c r="D37" t="str">
        <f>Besoins!F9</f>
        <v>kg</v>
      </c>
    </row>
    <row r="38">
      <c r="A38" t="s" s="15">
        <v>119</v>
      </c>
      <c r="B38" t="str" s="12">
        <f>Procedure!D14</f>
        <v>Passer le fond au chinois étamine sans le fouler ni le remuer — il doit être parfaitement limpide, non « laiteux » ; dégraisser à nouveau si nécessaire ; refroidir rapidement et réserver à couvert à + 3 °C maximum.</v>
      </c>
      <c r="C38"/>
      <c r="D38"/>
    </row>
    <row r="39">
      <c r="A39"/>
      <c r="B39"/>
      <c r="C39"/>
      <c r="D39"/>
    </row>
    <row r="40">
      <c r="A40" t="s" s="14">
        <v>120</v>
      </c>
      <c r="B40"/>
      <c r="C40"/>
      <c r="D40"/>
    </row>
    <row r="41">
      <c r="A41" t="s" s="15">
        <v>106</v>
      </c>
      <c r="B41" t="str" s="12">
        <f>Procedure!D15</f>
        <v>Mise en place — Peser et mesurer toutes les denrées, vérifier leur fraîcheur.</v>
      </c>
      <c r="C41"/>
      <c r="D41"/>
    </row>
    <row r="42">
      <c r="A42" t="s" s="15">
        <v>108</v>
      </c>
      <c r="B42" t="str" s="12">
        <f>Procedure!D16</f>
        <v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 Laver soigneusement poireau et céleri.</v>
      </c>
      <c r="C42"/>
      <c r="D42"/>
    </row>
    <row r="43">
      <c r="A43" t="s" s="15">
        <v>110</v>
      </c>
      <c r="B43" t="str" s="12">
        <f>Procedure!D17</f>
        <v>Monter le bouquet — Poser la moitié du poireau, du céleri et des queues de persil, mettre le thym et le laurier au centre, couvrir avec le reste. Ficeler serré : deux ou trois tours en haut et en bas, puis un nœud au milieu pour que le bouquet ne s'ouvre pas à la cuisson. Parer légèrement les deux bouts.</v>
      </c>
      <c r="C43"/>
      <c r="D43"/>
    </row>
    <row r="44">
      <c r="A44"/>
      <c r="B44" t="s">
        <v>117</v>
      </c>
      <c r="C44" s="6">
        <f>'Besoins'!$B$2*0.08</f>
        <v>0.08</v>
      </c>
      <c r="D44" t="s">
        <v>3</v>
      </c>
    </row>
    <row r="45">
      <c r="A45"/>
      <c r="B45" t="str">
        <f>Besoins!B15</f>
        <v>CÉLERI-BRANCHE vert U.E. cat.I</v>
      </c>
      <c r="C45" s="6">
        <f>Besoins!E15</f>
        <v>0.05</v>
      </c>
      <c r="D45" t="str">
        <f>Besoins!F15</f>
        <v>kg</v>
      </c>
    </row>
    <row r="46">
      <c r="A46"/>
      <c r="B46" t="s">
        <v>121</v>
      </c>
      <c r="C46" s="6">
        <f>'Besoins'!$B$2*0.02</f>
        <v>0.02</v>
      </c>
      <c r="D46" t="s">
        <v>3</v>
      </c>
    </row>
    <row r="47">
      <c r="A47"/>
      <c r="B47" t="str">
        <f>Besoins!B11</f>
        <v>Thym séché</v>
      </c>
      <c r="C47" s="6">
        <f>Besoins!E11</f>
        <v>0.001</v>
      </c>
      <c r="D47" t="str">
        <f>Besoins!F11</f>
        <v>kg</v>
      </c>
    </row>
    <row r="48">
      <c r="A48"/>
      <c r="B48" t="str">
        <f>Besoins!B10</f>
        <v>Laurier sauce feuilles</v>
      </c>
      <c r="C48" s="6">
        <f>Besoins!E10</f>
        <v>0.001</v>
      </c>
      <c r="D48" t="str">
        <f>Besoins!F10</f>
        <v>kg</v>
      </c>
    </row>
    <row r="49">
      <c r="A49"/>
      <c r="B49"/>
      <c r="C49"/>
      <c r="D49"/>
    </row>
    <row r="50">
      <c r="A50" t="s" s="17">
        <v>122</v>
      </c>
      <c r="B50"/>
      <c r="C50"/>
      <c r="D50"/>
    </row>
  </sheetData>
  <sheetProtection sheet="1" formatRows="0" formatColumns="0"/>
  <mergeCells count="25">
    <mergeCell ref="A1:D1"/>
    <mergeCell ref="A2:D2"/>
    <mergeCell ref="A4:D4"/>
    <mergeCell ref="B5:D5"/>
    <mergeCell ref="B7:D7"/>
    <mergeCell ref="B10:D10"/>
    <mergeCell ref="B14:D14"/>
    <mergeCell ref="B15:D15"/>
    <mergeCell ref="B17:D17"/>
    <mergeCell ref="A19:D19"/>
    <mergeCell ref="B20:D20"/>
    <mergeCell ref="B21:D21"/>
    <mergeCell ref="B22:D22"/>
    <mergeCell ref="B25:D25"/>
    <mergeCell ref="B26:D26"/>
    <mergeCell ref="B27:D27"/>
    <mergeCell ref="B28:D28"/>
    <mergeCell ref="B30:D30"/>
    <mergeCell ref="B36:D36"/>
    <mergeCell ref="B38:D38"/>
    <mergeCell ref="A40:D40"/>
    <mergeCell ref="B41:D41"/>
    <mergeCell ref="B42:D42"/>
    <mergeCell ref="B43:D43"/>
    <mergeCell ref="A50:D5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2026-10-30T13:39:08Z</dcterms:created>
  <dc:title>RIZ PILAF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2026-10-30T13:39:08Z</dcterms:modified>
  <cp:revision>1</cp:revision>
</cp:coreProperties>
</file>