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<sst xmlns="http://schemas.openxmlformats.org/spreadsheetml/2006/main" count="132" uniqueCount="132">
  <si>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</si>
  <si>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</si>
  <si>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</si>
  <si>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</si>
  <si>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</si>
  <si>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</si>
  <si>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</si>
  <si>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</si>
  <si>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</si>
  <si>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</si>
  <si>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</si>
  <si>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</si>
  <si>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</si>
  <si>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</si>
  <si>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</si>
  <si>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</si>
  <si>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CONC-TOMATE</t>
  </si>
  <si>
    <t>Concentré de tomate double</t>
  </si>
  <si>
    <t>Concentrés et purées cuisines</t>
  </si>
  <si>
    <t>EPI-PAELLA</t>
  </si>
  <si>
    <t>Épices paëlla (type Spigol / Rizdor)</t>
  </si>
  <si>
    <t>Épices en poudre et graines</t>
  </si>
  <si>
    <t>kg</t>
  </si>
  <si>
    <t>EPI-GINGEMBRE</t>
  </si>
  <si>
    <t>Gingembre moulu</t>
  </si>
  <si>
    <t>EPI-PIMENT-CAYE</t>
  </si>
  <si>
    <t>Piment de Cayenne</t>
  </si>
  <si>
    <t>EPI-POIVRE-NOIR</t>
  </si>
  <si>
    <t>Poivre noir moulu</t>
  </si>
  <si>
    <t>MEL-HERBES-PRO</t>
  </si>
  <si>
    <t>Herbes de Provence</t>
  </si>
  <si>
    <t>Mélanges et épices composées</t>
  </si>
  <si>
    <t>FAR-T55</t>
  </si>
  <si>
    <t>Farine de blé T55</t>
  </si>
  <si>
    <t>Farines de blé</t>
  </si>
  <si>
    <t>KNORR-FBLANC-VEA</t>
  </si>
  <si>
    <t>Fonds Blanc de Veau (Knorr Professional)</t>
  </si>
  <si>
    <t>Fonds déshydratés et poudres</t>
  </si>
  <si>
    <t>ABRICO-SEC</t>
  </si>
  <si>
    <t>Abricots secs moelleux</t>
  </si>
  <si>
    <t>Fruits séchés et confits</t>
  </si>
  <si>
    <t>RNME101405</t>
  </si>
  <si>
    <t>Huile de tournesol bidon 5L</t>
  </si>
  <si>
    <t>Huiles végétales</t>
  </si>
  <si>
    <t>u</t>
  </si>
  <si>
    <t>RIZ-LONG-ETUVE</t>
  </si>
  <si>
    <t>Riz long étuvé</t>
  </si>
  <si>
    <t>Céréales et légumineuses sèches</t>
  </si>
  <si>
    <t>SEL-GROS</t>
  </si>
  <si>
    <t>Gros sel de mer</t>
  </si>
  <si>
    <t>Sels et condiments de base</t>
  </si>
  <si>
    <t>SEL-FIN</t>
  </si>
  <si>
    <t>Sel fin de cuisine</t>
  </si>
  <si>
    <t>RNMS00812</t>
  </si>
  <si>
    <t>Ail haché IQF</t>
  </si>
  <si>
    <t>Légumes surgelés</t>
  </si>
  <si>
    <t>RNMS00780</t>
  </si>
  <si>
    <t>Oignons émincés surgelés</t>
  </si>
  <si>
    <t>RNMS00865</t>
  </si>
  <si>
    <t>Tomates en dés surgelées IQF</t>
  </si>
  <si>
    <t>RNMS00143</t>
  </si>
  <si>
    <t>Épaule d'agneau désossée</t>
  </si>
  <si>
    <t>Viandes surgelées</t>
  </si>
  <si>
    <t>Total</t>
  </si>
  <si>
    <t>Recette</t>
  </si>
  <si>
    <t>#</t>
  </si>
  <si>
    <t>Verbe</t>
  </si>
  <si>
    <t>Étape</t>
  </si>
  <si>
    <t>Précision technique</t>
  </si>
  <si>
    <t>Durée</t>
  </si>
  <si>
    <t>PILAW D'AGNEAU À LA TURQUE</t>
  </si>
  <si>
    <t>Dresser — Servir le riz dans l'assiette et garnir sur le dessus avec l'agneau aux abricots et arroser de sauce.</t>
  </si>
  <si>
    <t>Commentaires — Ce ragoût se traite comme un navarin. L'abricot est très prisé dans la cuisine turque. On peut dire pilaf ou pilaw.</t>
  </si>
  <si>
    <t>Concentré de tomate — boîte 4/4 (collectivité)</t>
  </si>
  <si>
    <t>Fond blanc de veau reconstitué (collectivité)</t>
  </si>
  <si>
    <t>DISSOUDRE</t>
  </si>
  <si>
    <t>Délayer la poudre dans l'eau froide en fouettant, puis porter à ébullition en remuant régulièrement.</t>
  </si>
  <si>
    <t>RIZ PILAF</t>
  </si>
  <si>
    <t>Niveau</t>
  </si>
  <si>
    <t>Composant</t>
  </si>
  <si>
    <t>Type</t>
  </si>
  <si>
    <t>Quantité (× multiplicateur, voir feuille Besoins)</t>
  </si>
  <si>
    <t>recette</t>
  </si>
  <si>
    <t xml:space="preserve">    ↳ Épaule d'agneau désossée</t>
  </si>
  <si>
    <t>matiere</t>
  </si>
  <si>
    <t xml:space="preserve">    ↳ Abricots secs moelleux</t>
  </si>
  <si>
    <t xml:space="preserve">    ↳ Tomates en dés surgelées IQF</t>
  </si>
  <si>
    <t xml:space="preserve">    ↳ Concentré de tomate — boîte 4/4 (collectivité)</t>
  </si>
  <si>
    <t xml:space="preserve">        ↳ Concentré de tomate double</t>
  </si>
  <si>
    <t xml:space="preserve">    ↳ Oignons émincés surgelés</t>
  </si>
  <si>
    <t xml:space="preserve">    ↳ Ail haché IQF</t>
  </si>
  <si>
    <t xml:space="preserve">    ↳ Fond blanc de veau reconstitué (collectivité)</t>
  </si>
  <si>
    <t xml:space="preserve">        ↳ Eau (robinet - moy. France 2026)</t>
  </si>
  <si>
    <t xml:space="preserve">        ↳ Fonds Blanc de Veau (Knorr Professional)</t>
  </si>
  <si>
    <t xml:space="preserve">    ↳ Gingembre moulu</t>
  </si>
  <si>
    <t xml:space="preserve">    ↳ Farine de blé T55</t>
  </si>
  <si>
    <t xml:space="preserve">    ↳ Épices paëlla (type Spigol / Rizdor)</t>
  </si>
  <si>
    <t xml:space="preserve">    ↳ Gros sel de mer</t>
  </si>
  <si>
    <t xml:space="preserve">    ↳ Poivre noir moulu</t>
  </si>
  <si>
    <t xml:space="preserve">    ↳ Piment de Cayenne</t>
  </si>
  <si>
    <t xml:space="preserve">    ↳ RIZ PILAF</t>
  </si>
  <si>
    <t xml:space="preserve">        ↳ Riz long étuvé</t>
  </si>
  <si>
    <t xml:space="preserve">        ↳ Oignons émincés surgelés</t>
  </si>
  <si>
    <t xml:space="preserve">        ↳ Fond blanc de veau reconstitué (collectivité)</t>
  </si>
  <si>
    <t xml:space="preserve">            ↳ Eau (robinet - moy. France 2026)</t>
  </si>
  <si>
    <t xml:space="preserve">            ↳ Fonds Blanc de Veau (Knorr Professional)</t>
  </si>
  <si>
    <t xml:space="preserve">        ↳ Herbes de Provence</t>
  </si>
  <si>
    <t xml:space="preserve">        ↳ HUILE TOURNESOL (L) (conv.)</t>
  </si>
  <si>
    <t>conversion</t>
  </si>
  <si>
    <t xml:space="preserve">        ↳ Sel fin de cuisine</t>
  </si>
  <si>
    <t xml:space="preserve">        ↳ Poivre noir moulu</t>
  </si>
  <si>
    <t>Fiche technique — PILAW D'AGNEAU À LA TURQUE</t>
  </si>
  <si>
    <t>PILAW D'AGNEAU À LA TURQUE  GRO_CDC_157A</t>
  </si>
  <si>
    <t>1.</t>
  </si>
  <si>
    <t>2.</t>
  </si>
  <si>
    <t xml:space="preserve">    Concentré de tomate — boîte 4/4 (collectivité)</t>
  </si>
  <si>
    <t xml:space="preserve">    Oignons émincés surgelés</t>
  </si>
  <si>
    <t xml:space="preserve">    Ail haché IQF</t>
  </si>
  <si>
    <t xml:space="preserve">    Fond blanc de veau reconstitué (collectivité)</t>
  </si>
  <si>
    <t>3.</t>
  </si>
  <si>
    <t xml:space="preserve">    Poivre noir moulu</t>
  </si>
  <si>
    <t>4.</t>
  </si>
  <si>
    <t xml:space="preserve">    RIZ PILAF</t>
  </si>
  <si>
    <t>5.</t>
  </si>
  <si>
    <t>6.</t>
  </si>
  <si>
    <t>↳ Concentré de tomate — boîte 4/4 (collectivité)  GRO-CONC-TOMATE</t>
  </si>
  <si>
    <t>↳ Fond blanc de veau reconstitué (collectivité)  GRO-FONDB-VEAU</t>
  </si>
  <si>
    <t xml:space="preserve">    Eau (robinet - moy. France 2026)</t>
  </si>
  <si>
    <t xml:space="preserve">    Fonds Blanc de Veau (Knorr Professional)</t>
  </si>
  <si>
    <t>↳ RIZ PILAF  GRO_CDC_189</t>
  </si>
  <si>
    <t xml:space="preserve">    HUILE TOURNESOL (L) (conv.)</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</si>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</sst>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25.61</v>
      </c>
      <c r="E7" s="6">
        <f>D7*$B$2</f>
        <v>25.61</v>
      </c>
      <c r="F7" t="s">
        <v>15</v>
      </c>
      <c r="G7" s="8">
        <f>E7*0.0043</f>
        <v>0.110123</v>
      </c>
    </row>
    <row r="8">
      <c r="A8" t="s">
        <v>16</v>
      </c>
      <c r="B8" t="s">
        <v>17</v>
      </c>
      <c r="C8" t="s">
        <v>18</v>
      </c>
      <c r="D8" s="4">
        <v>1.704545</v>
      </c>
      <c r="E8" s="6">
        <f>D8*$B$2</f>
        <v>1.704545</v>
      </c>
      <c r="F8" t="s">
        <v>3</v>
      </c>
      <c r="G8" s="8">
        <f>E8*12.60000336</f>
        <v>21.477273</v>
      </c>
    </row>
    <row r="9">
      <c r="A9" t="s">
        <v>19</v>
      </c>
      <c r="B9" t="s">
        <v>20</v>
      </c>
      <c r="C9" t="s">
        <v>21</v>
      </c>
      <c r="D9" s="4">
        <v>0.015</v>
      </c>
      <c r="E9" s="6">
        <f>D9*$B$2</f>
        <v>0.015</v>
      </c>
      <c r="F9" t="s">
        <v>22</v>
      </c>
      <c r="G9" s="8">
        <f>E9*43.5071</f>
        <v>0.652607</v>
      </c>
    </row>
    <row r="10">
      <c r="A10" t="s">
        <v>23</v>
      </c>
      <c r="B10" t="s">
        <v>24</v>
      </c>
      <c r="C10" t="s">
        <v>21</v>
      </c>
      <c r="D10" s="4">
        <v>0.004</v>
      </c>
      <c r="E10" s="6">
        <f>D10*$B$2</f>
        <v>0.004</v>
      </c>
      <c r="F10" t="s">
        <v>22</v>
      </c>
      <c r="G10" s="8">
        <f>E10*9.2</f>
        <v>0.0368</v>
      </c>
    </row>
    <row r="11">
      <c r="A11" t="s">
        <v>25</v>
      </c>
      <c r="B11" t="s">
        <v>26</v>
      </c>
      <c r="C11" t="s">
        <v>21</v>
      </c>
      <c r="D11" s="4">
        <v>0.004</v>
      </c>
      <c r="E11" s="6">
        <f>D11*$B$2</f>
        <v>0.004</v>
      </c>
      <c r="F11" t="s">
        <v>22</v>
      </c>
      <c r="G11" s="8">
        <f>E11*9.8</f>
        <v>0.0392</v>
      </c>
    </row>
    <row r="12">
      <c r="A12" t="s">
        <v>27</v>
      </c>
      <c r="B12" t="s">
        <v>28</v>
      </c>
      <c r="C12" t="s">
        <v>21</v>
      </c>
      <c r="D12" s="4">
        <v>0.024</v>
      </c>
      <c r="E12" s="6">
        <f>D12*$B$2</f>
        <v>0.024</v>
      </c>
      <c r="F12" t="s">
        <v>22</v>
      </c>
      <c r="G12" s="8">
        <f>E12*12.5</f>
        <v>0.3</v>
      </c>
    </row>
    <row r="13">
      <c r="A13" t="s">
        <v>29</v>
      </c>
      <c r="B13" t="s">
        <v>30</v>
      </c>
      <c r="C13" t="s">
        <v>31</v>
      </c>
      <c r="D13" s="4">
        <v>0.03</v>
      </c>
      <c r="E13" s="6">
        <f>D13*$B$2</f>
        <v>0.03</v>
      </c>
      <c r="F13" t="s">
        <v>22</v>
      </c>
      <c r="G13" s="8">
        <f>E13*9.5</f>
        <v>0.285</v>
      </c>
    </row>
    <row r="14">
      <c r="A14" t="s">
        <v>32</v>
      </c>
      <c r="B14" t="s">
        <v>33</v>
      </c>
      <c r="C14" t="s">
        <v>34</v>
      </c>
      <c r="D14" s="4">
        <v>0.4</v>
      </c>
      <c r="E14" s="6">
        <f>D14*$B$2</f>
        <v>0.4</v>
      </c>
      <c r="F14" t="s">
        <v>22</v>
      </c>
      <c r="G14" s="8">
        <f>E14*0.56</f>
        <v>0.224</v>
      </c>
    </row>
    <row r="15">
      <c r="A15" t="s">
        <v>35</v>
      </c>
      <c r="B15" t="s">
        <v>36</v>
      </c>
      <c r="C15" t="s">
        <v>37</v>
      </c>
      <c r="D15" s="4">
        <v>0.39</v>
      </c>
      <c r="E15" s="6">
        <f>D15*$B$2</f>
        <v>0.39</v>
      </c>
      <c r="F15" t="s">
        <v>22</v>
      </c>
      <c r="G15" s="8">
        <f>E15*25.01</f>
        <v>9.7539</v>
      </c>
    </row>
    <row r="16">
      <c r="A16" t="s">
        <v>38</v>
      </c>
      <c r="B16" t="s">
        <v>39</v>
      </c>
      <c r="C16" t="s">
        <v>40</v>
      </c>
      <c r="D16" s="4">
        <v>3.5</v>
      </c>
      <c r="E16" s="6">
        <f>D16*$B$2</f>
        <v>3.5</v>
      </c>
      <c r="F16" t="s">
        <v>22</v>
      </c>
      <c r="G16" s="8">
        <f>E16*6.8</f>
        <v>23.8</v>
      </c>
    </row>
    <row r="17">
      <c r="A17" t="s">
        <v>41</v>
      </c>
      <c r="B17" t="s">
        <v>42</v>
      </c>
      <c r="C17" t="s">
        <v>43</v>
      </c>
      <c r="D17" s="4">
        <v>0.1</v>
      </c>
      <c r="E17" s="6">
        <f>D17*$B$2</f>
        <v>0.1</v>
      </c>
      <c r="F17" t="s">
        <v>44</v>
      </c>
      <c r="G17" s="8">
        <f>E17*20.35</f>
        <v>2.035</v>
      </c>
    </row>
    <row r="18">
      <c r="A18" t="s">
        <v>45</v>
      </c>
      <c r="B18" t="s">
        <v>46</v>
      </c>
      <c r="C18" t="s">
        <v>47</v>
      </c>
      <c r="D18" s="4">
        <v>10</v>
      </c>
      <c r="E18" s="6">
        <f>D18*$B$2</f>
        <v>10</v>
      </c>
      <c r="F18" t="s">
        <v>22</v>
      </c>
      <c r="G18" s="8">
        <f>E18*1.4</f>
        <v>14</v>
      </c>
    </row>
    <row r="19">
      <c r="A19" t="s">
        <v>48</v>
      </c>
      <c r="B19" t="s">
        <v>49</v>
      </c>
      <c r="C19" t="s">
        <v>50</v>
      </c>
      <c r="D19" s="4">
        <v>0.075</v>
      </c>
      <c r="E19" s="6">
        <f>D19*$B$2</f>
        <v>0.075</v>
      </c>
      <c r="F19" t="s">
        <v>22</v>
      </c>
      <c r="G19" s="8">
        <f>E19*0.42</f>
        <v>0.0315</v>
      </c>
    </row>
    <row r="20">
      <c r="A20" t="s">
        <v>51</v>
      </c>
      <c r="B20" t="s">
        <v>52</v>
      </c>
      <c r="C20" t="s">
        <v>50</v>
      </c>
      <c r="D20" s="4">
        <v>0.1</v>
      </c>
      <c r="E20" s="6">
        <f>D20*$B$2</f>
        <v>0.1</v>
      </c>
      <c r="F20" t="s">
        <v>22</v>
      </c>
      <c r="G20" s="8">
        <f>E20*0.35</f>
        <v>0.035</v>
      </c>
    </row>
    <row r="21">
      <c r="A21" t="s">
        <v>53</v>
      </c>
      <c r="B21" t="s">
        <v>54</v>
      </c>
      <c r="C21" t="s">
        <v>55</v>
      </c>
      <c r="D21" s="4">
        <v>0.3</v>
      </c>
      <c r="E21" s="6">
        <f>D21*$B$2</f>
        <v>0.3</v>
      </c>
      <c r="F21" t="s">
        <v>22</v>
      </c>
      <c r="G21" s="8">
        <f>E21*9.26</f>
        <v>2.778</v>
      </c>
    </row>
    <row r="22">
      <c r="A22" t="s">
        <v>56</v>
      </c>
      <c r="B22" t="s">
        <v>57</v>
      </c>
      <c r="C22" t="s">
        <v>55</v>
      </c>
      <c r="D22" s="4">
        <v>5</v>
      </c>
      <c r="E22" s="6">
        <f>D22*$B$2</f>
        <v>5</v>
      </c>
      <c r="F22" t="s">
        <v>22</v>
      </c>
      <c r="G22" s="8">
        <f>E22*3.89</f>
        <v>19.45</v>
      </c>
    </row>
    <row r="23">
      <c r="A23" t="s">
        <v>58</v>
      </c>
      <c r="B23" t="s">
        <v>59</v>
      </c>
      <c r="C23" t="s">
        <v>55</v>
      </c>
      <c r="D23" s="4">
        <v>5</v>
      </c>
      <c r="E23" s="6">
        <f>D23*$B$2</f>
        <v>5</v>
      </c>
      <c r="F23" t="s">
        <v>22</v>
      </c>
      <c r="G23" s="8">
        <f>E23*2.92</f>
        <v>14.6</v>
      </c>
    </row>
    <row r="24">
      <c r="A24" t="s">
        <v>60</v>
      </c>
      <c r="B24" t="s">
        <v>61</v>
      </c>
      <c r="C24" t="s">
        <v>62</v>
      </c>
      <c r="D24" s="4">
        <v>15</v>
      </c>
      <c r="E24" s="6">
        <f>D24*$B$2</f>
        <v>15</v>
      </c>
      <c r="F24" t="s">
        <v>22</v>
      </c>
      <c r="G24" s="8">
        <f>E24*24.35</f>
        <v>365.25</v>
      </c>
    </row>
    <row r="25">
      <c r="A25"/>
      <c r="B25"/>
      <c r="C25"/>
      <c r="D25"/>
      <c r="E25"/>
      <c r="F25" t="s" s="9">
        <v>63</v>
      </c>
      <c r="G25" s="10">
        <f>SUM(G7:G24)</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64</v>
      </c>
      <c r="B1" t="s" s="7">
        <v>65</v>
      </c>
      <c r="C1" t="s" s="7">
        <v>66</v>
      </c>
      <c r="D1" t="s" s="7">
        <v>67</v>
      </c>
      <c r="E1" t="s" s="7">
        <v>68</v>
      </c>
      <c r="F1" t="s" s="7">
        <v>69</v>
      </c>
    </row>
    <row r="2">
      <c r="A2" t="s">
        <v>70</v>
      </c>
      <c r="B2">
        <v>1</v>
      </c>
      <c r="C2"/>
      <c r="D2" t="inlineStr" s="11">
        <is>
          <t>Mise en place du poste de travail — Vérifier les D.L.C., peser les denrées, sélectionner le matériel. Désinfecter le matériel et le poste de travail suivant les protocoles. Mettre en fonction l'armoire de maintien en température chaude.</t>
        </is>
      </c>
      <c r="E2" t="s" s="11"/>
      <c r="F2"/>
    </row>
    <row r="3">
      <c r="A3" t="s">
        <v>70</v>
      </c>
      <c r="B3">
        <v>2</v>
      </c>
      <c r="C3"/>
      <c r="D3" t="inlineStr" s="11">
        <is>
          <t>Préparations préliminaires — Déconditionner la boîte de tomate concentrée suivant la procédure. Réserver. Désouvider et égoutter la viande en bacs GN 2/1 H 200 en polycarbonate munis d'une grille égouttoir. Détailler la viande en petits morceaux de 35 g environ. Stocker au froid dans un bac en polycarbonate muni d'une grille égouttoir et d'un couvercle de protection. Déconditionner les oignons émincés et l'ail haché. Réserver. Préchauffer le four en chaleur sèche à + 250 °C. Laver et égoutter les abricots secs. Réserver au froid dans une calotte. Dans un rondeau, réaliser 8 litres de fond blanc de veau, à partir d'un fond déshydraté, en se reportant aux recommandations du fabricant (le livre en réalise 24 litres : les 16 litres du riz sont réalisés avec le riz pilaf, Fiche 189). Réserver au chaud en attente d'utilisation.</t>
        </is>
      </c>
      <c r="E3" t="s" s="11"/>
      <c r="F3"/>
    </row>
    <row r="4">
      <c r="A4" t="s">
        <v>70</v>
      </c>
      <c r="B4">
        <v>3</v>
      </c>
      <c r="C4"/>
      <c r="D4" t="inlineStr" s="11">
        <is>
          <t>Cuire l'agneau — Déposer la viande dans 6 bacs GN 1/1 H 45 perforés, sans surcharger en épaisseur. Étager les bacs sur l'échelle de four. Mettre un bac en bas de l'échelle pour récupérer les graisses de cuisson. Enfourner et faire colorer la viande au four à chaleur vive à + 250 °C, puis les oignons. Verser la viande et les oignons dans la sauteuse. Singer avec 400 g de farine, mélanger à la spatule. Ajouter, les dés de tomates surgelés, la tomate concentrée, les abricots et les épices et condiments. Mouiller à hauteur avec le fond blanc. Piquer la sonde de cuisson au cœur d'un morceau de viande. Porter à ébullition, et laisser mijoter à feu doux pendant 1 heure environ, à couvert. Au terme de la cuisson, atteindre + 95 °C à cœur du morceau. Vérifier la cuisson. La durée de la cuisson devrait permettre la réduction et la liaison du fond de cuisson. Le cas échéant, mouiller en cours de cuisson ou laisser réduire en fin de cuisson. Vérifier la consistance de la sauce. Respecter la procédure de fin de cuisson. Décanter la viande et la sauce dans 4 bacs GN 1/1 H 65. Réserver en armoire chaude et maintenir à + 63 °C en attente de consommation. Pour la cuisson au four : mettre tous les éléments dans 3 bacs GN 1/1 H 100. Couvrir. Cuire au four sur la position chaleur mixte à + 175 °C.</t>
        </is>
      </c>
      <c r="E4" t="s" s="11"/>
      <c r="F4"/>
    </row>
    <row r="5">
      <c r="A5" t="s">
        <v>70</v>
      </c>
      <c r="B5">
        <v>4</v>
      </c>
      <c r="C5"/>
      <c r="D5" t="inlineStr" s="11">
        <is>
          <t>Cuire le riz pilaf — Cuire le riz pilaf (voir la recette de la cuisson du riz pilaf au four, Fiche 189). Ajouter au riz avant la cuisson, l'ail haché et la tomate concentrée diluée dans le fond de mouillement. Vérifier la cuisson. Respecter la procédure de fin de cuisson. Égrener le riz à l'aide d'une fourchette de service à la sortie du four. Stocker en armoire chaude et maintenir à + 63 °C en attente de consommation.</t>
        </is>
      </c>
      <c r="E5" t="s" s="11"/>
      <c r="F5"/>
    </row>
    <row r="6">
      <c r="A6" t="s">
        <v>70</v>
      </c>
      <c r="B6">
        <v>5</v>
      </c>
      <c r="C6"/>
      <c r="D6" t="s" s="11">
        <v>71</v>
      </c>
      <c r="E6" t="s" s="11"/>
      <c r="F6"/>
    </row>
    <row r="7">
      <c r="A7" t="s">
        <v>70</v>
      </c>
      <c r="B7">
        <v>6</v>
      </c>
      <c r="C7"/>
      <c r="D7" t="s" s="11">
        <v>72</v>
      </c>
      <c r="E7" t="s" s="11"/>
      <c r="F7"/>
    </row>
    <row r="8">
      <c r="A8" t="s">
        <v>73</v>
      </c>
      <c r="B8"/>
      <c r="C8"/>
      <c r="D8" t="inlineStr" s="11">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8"/>
      <c r="F8"/>
    </row>
    <row r="9">
      <c r="A9" t="s">
        <v>74</v>
      </c>
      <c r="B9">
        <v>1</v>
      </c>
      <c r="C9" t="s">
        <v>75</v>
      </c>
      <c r="D9" t="s" s="11">
        <v>76</v>
      </c>
      <c r="E9" t="s" s="11"/>
      <c r="F9"/>
    </row>
    <row r="10">
      <c r="A10" t="s">
        <v>77</v>
      </c>
      <c r="B10">
        <v>1</v>
      </c>
      <c r="C10"/>
      <c r="D10" t="inlineStr" s="11">
        <is>
          <t>Mise en place du poste de travail — Vérifier les D.L.C., peser les denrées, sélectionner le matériel. Désinfecter le matériel et le poste de travail suivant les protocoles. Mettre en fonction l'armoire de maintien en température chaude.</t>
        </is>
      </c>
      <c r="E10" t="s" s="11"/>
      <c r="F10"/>
    </row>
    <row r="11">
      <c r="A11" t="s">
        <v>77</v>
      </c>
      <c r="B11">
        <v>2</v>
      </c>
      <c r="C11"/>
      <c r="D11" t="inlineStr" s="11">
        <is>
          <t>Préparations préliminaires — Dans un rondeau, réaliser 18 litres de fond blanc de veau, à partir de fond déshydraté, en se reportant aux recommandations du fabricant. Maintenir au chaud en attente d'utilisation. Laver et égoutter le riz. Préchauffer le four en position mixte à + 170 °C.</t>
        </is>
      </c>
      <c r="E11" t="s" s="11"/>
      <c r="F11"/>
    </row>
    <row r="12">
      <c r="A12" t="s">
        <v>77</v>
      </c>
      <c r="B12">
        <v>3</v>
      </c>
      <c r="C12"/>
      <c r="D12" t="inlineStr" s="11">
        <is>
          <t>Confectionner le riz pilaf — Dans une sauteuse, faire revenir avec 1/4 de litre d'huile, les oignons sans trop de coloration. Mettre 2,5 kg de riz dans chacun des 4 bacs GN 1/1 H 100. Répartir les oignons dans les 4 bacs GN. Mélanger intimement, à l'aide d'une écumoire, tous les éléments dans chaque bac. Ajouter les condiments et les épices. Mouiller chaque bac avec 4,5 litres de fond blanc de veau ou de volaille. Couvrir les bacs. Positionner les bacs sur l'échelle de cuisson. Enfourner et cuire pendant 45 minutes. Vérifier la cuisson. Le riz doit avoir absorbé tout le liquide de cuisson. Respecter la procédure de fin de cuisson. À la sortie du four, égrener le riz à l'aide d'une fourchette de service. Stocker en armoire chaude et maintenir à + 63 °C en attente de consommation.</t>
        </is>
      </c>
      <c r="E12" t="s" s="11"/>
      <c r="F12"/>
    </row>
    <row r="13">
      <c r="A13" t="s">
        <v>77</v>
      </c>
      <c r="B13">
        <v>4</v>
      </c>
      <c r="C13"/>
      <c r="D13" t="inlineStr" s="11">
        <is>
          <t>Commentaires — Ce riz pilaf (ou pilaw) sert de base au risotto. On peut le servir moulé à l'aide par exemple d'un ramequin préalablement mouillé. NB : on trouve plusieurs écritures du mot pilaf : pilaff, pilaw. Vient du turc et emprunté au persan pîlãv.</t>
        </is>
      </c>
      <c r="E13" t="s" s="11"/>
      <c r="F13"/>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1"/>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78</v>
      </c>
      <c r="B1" t="s" s="7">
        <v>79</v>
      </c>
      <c r="C1" t="s" s="7">
        <v>80</v>
      </c>
      <c r="D1" t="s" s="7">
        <v>81</v>
      </c>
      <c r="E1" t="s" s="7">
        <v>10</v>
      </c>
    </row>
    <row r="2">
      <c r="A2">
        <v>0</v>
      </c>
      <c r="B2" t="s">
        <v>70</v>
      </c>
      <c r="C2" t="s">
        <v>82</v>
      </c>
      <c r="D2" s="6">
        <f>'Besoins'!$B$2*100</f>
        <v>100</v>
      </c>
      <c r="E2" t="s">
        <v>3</v>
      </c>
    </row>
    <row r="3">
      <c r="A3">
        <v>1</v>
      </c>
      <c r="B3" t="s">
        <v>83</v>
      </c>
      <c r="C3" t="s">
        <v>84</v>
      </c>
      <c r="D3" s="6">
        <f>'Besoins'!$B$2*15</f>
        <v>15</v>
      </c>
      <c r="E3" t="s">
        <v>22</v>
      </c>
    </row>
    <row r="4">
      <c r="A4">
        <v>1</v>
      </c>
      <c r="B4" t="s">
        <v>85</v>
      </c>
      <c r="C4" t="s">
        <v>84</v>
      </c>
      <c r="D4" s="6">
        <f>'Besoins'!$B$2*3.5</f>
        <v>3.5</v>
      </c>
      <c r="E4" t="s">
        <v>22</v>
      </c>
    </row>
    <row r="5">
      <c r="A5">
        <v>1</v>
      </c>
      <c r="B5" t="s">
        <v>86</v>
      </c>
      <c r="C5" t="s">
        <v>84</v>
      </c>
      <c r="D5" s="6">
        <f>'Besoins'!$B$2*5</f>
        <v>5</v>
      </c>
      <c r="E5" t="s">
        <v>22</v>
      </c>
    </row>
    <row r="6">
      <c r="A6">
        <v>1</v>
      </c>
      <c r="B6" t="s">
        <v>87</v>
      </c>
      <c r="C6" t="s">
        <v>82</v>
      </c>
      <c r="D6" s="6">
        <f>'Besoins'!$B$2*0.5</f>
        <v>0.5</v>
      </c>
      <c r="E6" t="s">
        <v>22</v>
      </c>
    </row>
    <row r="7">
      <c r="A7">
        <v>2</v>
      </c>
      <c r="B7" t="s">
        <v>88</v>
      </c>
      <c r="C7" t="s">
        <v>84</v>
      </c>
      <c r="D7" s="6">
        <f>'Besoins'!$B$2*0.5681818182</f>
        <v>0.568182</v>
      </c>
      <c r="E7" t="s">
        <v>3</v>
      </c>
    </row>
    <row r="8">
      <c r="A8">
        <v>1</v>
      </c>
      <c r="B8" t="s">
        <v>89</v>
      </c>
      <c r="C8" t="s">
        <v>84</v>
      </c>
      <c r="D8" s="6">
        <f>'Besoins'!$B$2*2.5</f>
        <v>2.5</v>
      </c>
      <c r="E8" t="s">
        <v>22</v>
      </c>
    </row>
    <row r="9">
      <c r="A9">
        <v>1</v>
      </c>
      <c r="B9" t="s">
        <v>90</v>
      </c>
      <c r="C9" t="s">
        <v>84</v>
      </c>
      <c r="D9" s="6">
        <f>'Besoins'!$B$2*0.15</f>
        <v>0.15</v>
      </c>
      <c r="E9" t="s">
        <v>22</v>
      </c>
    </row>
    <row r="10">
      <c r="A10">
        <v>1</v>
      </c>
      <c r="B10" t="s">
        <v>91</v>
      </c>
      <c r="C10" t="s">
        <v>82</v>
      </c>
      <c r="D10" s="6">
        <f>'Besoins'!$B$2*8</f>
        <v>8</v>
      </c>
      <c r="E10" t="s">
        <v>15</v>
      </c>
    </row>
    <row r="11">
      <c r="A11">
        <v>2</v>
      </c>
      <c r="B11" t="s">
        <v>92</v>
      </c>
      <c r="C11" t="s">
        <v>84</v>
      </c>
      <c r="D11" s="6">
        <f>'Besoins'!$B$2*7.88</f>
        <v>7.88</v>
      </c>
      <c r="E11" t="s">
        <v>15</v>
      </c>
    </row>
    <row r="12">
      <c r="A12">
        <v>2</v>
      </c>
      <c r="B12" t="s">
        <v>93</v>
      </c>
      <c r="C12" t="s">
        <v>84</v>
      </c>
      <c r="D12" s="6">
        <f>'Besoins'!$B$2*0.12</f>
        <v>0.12</v>
      </c>
      <c r="E12" t="s">
        <v>22</v>
      </c>
    </row>
    <row r="13">
      <c r="A13">
        <v>1</v>
      </c>
      <c r="B13" t="s">
        <v>94</v>
      </c>
      <c r="C13" t="s">
        <v>84</v>
      </c>
      <c r="D13" s="6">
        <f>'Besoins'!$B$2*0.004</f>
        <v>0.004</v>
      </c>
      <c r="E13" t="s">
        <v>22</v>
      </c>
    </row>
    <row r="14">
      <c r="A14">
        <v>1</v>
      </c>
      <c r="B14" t="s">
        <v>95</v>
      </c>
      <c r="C14" t="s">
        <v>84</v>
      </c>
      <c r="D14" s="6">
        <f>'Besoins'!$B$2*0.4</f>
        <v>0.4</v>
      </c>
      <c r="E14" t="s">
        <v>22</v>
      </c>
    </row>
    <row r="15">
      <c r="A15">
        <v>1</v>
      </c>
      <c r="B15" t="s">
        <v>96</v>
      </c>
      <c r="C15" t="s">
        <v>84</v>
      </c>
      <c r="D15" s="6">
        <f>'Besoins'!$B$2*0.015</f>
        <v>0.015</v>
      </c>
      <c r="E15" t="s">
        <v>22</v>
      </c>
    </row>
    <row r="16">
      <c r="A16">
        <v>1</v>
      </c>
      <c r="B16" t="s">
        <v>97</v>
      </c>
      <c r="C16" t="s">
        <v>84</v>
      </c>
      <c r="D16" s="6">
        <f>'Besoins'!$B$2*0.075</f>
        <v>0.075</v>
      </c>
      <c r="E16" t="s">
        <v>22</v>
      </c>
    </row>
    <row r="17">
      <c r="A17">
        <v>1</v>
      </c>
      <c r="B17" t="s">
        <v>98</v>
      </c>
      <c r="C17" t="s">
        <v>84</v>
      </c>
      <c r="D17" s="6">
        <f>'Besoins'!$B$2*0.012</f>
        <v>0.012</v>
      </c>
      <c r="E17" t="s">
        <v>22</v>
      </c>
    </row>
    <row r="18">
      <c r="A18">
        <v>1</v>
      </c>
      <c r="B18" t="s">
        <v>99</v>
      </c>
      <c r="C18" t="s">
        <v>84</v>
      </c>
      <c r="D18" s="6">
        <f>'Besoins'!$B$2*0.004</f>
        <v>0.004</v>
      </c>
      <c r="E18" t="s">
        <v>22</v>
      </c>
    </row>
    <row r="19">
      <c r="A19">
        <v>1</v>
      </c>
      <c r="B19" t="s">
        <v>100</v>
      </c>
      <c r="C19" t="s">
        <v>82</v>
      </c>
      <c r="D19" s="6">
        <f>'Besoins'!$B$2*100</f>
        <v>100</v>
      </c>
      <c r="E19" t="s">
        <v>3</v>
      </c>
    </row>
    <row r="20">
      <c r="A20">
        <v>2</v>
      </c>
      <c r="B20" t="s">
        <v>101</v>
      </c>
      <c r="C20" t="s">
        <v>84</v>
      </c>
      <c r="D20" s="6">
        <f>'Besoins'!$B$2*10</f>
        <v>10</v>
      </c>
      <c r="E20" t="s">
        <v>22</v>
      </c>
    </row>
    <row r="21">
      <c r="A21">
        <v>2</v>
      </c>
      <c r="B21" t="s">
        <v>102</v>
      </c>
      <c r="C21" t="s">
        <v>84</v>
      </c>
      <c r="D21" s="6">
        <f>'Besoins'!$B$2*2.5</f>
        <v>2.5</v>
      </c>
      <c r="E21" t="s">
        <v>22</v>
      </c>
    </row>
    <row r="22">
      <c r="A22">
        <v>2</v>
      </c>
      <c r="B22" t="s">
        <v>103</v>
      </c>
      <c r="C22" t="s">
        <v>82</v>
      </c>
      <c r="D22" s="6">
        <f>'Besoins'!$B$2*18</f>
        <v>18</v>
      </c>
      <c r="E22" t="s">
        <v>15</v>
      </c>
    </row>
    <row r="23">
      <c r="A23">
        <v>3</v>
      </c>
      <c r="B23" t="s">
        <v>104</v>
      </c>
      <c r="C23" t="s">
        <v>84</v>
      </c>
      <c r="D23" s="6">
        <f>'Besoins'!$B$2*17.73</f>
        <v>17.73</v>
      </c>
      <c r="E23" t="s">
        <v>15</v>
      </c>
    </row>
    <row r="24">
      <c r="A24">
        <v>3</v>
      </c>
      <c r="B24" t="s">
        <v>105</v>
      </c>
      <c r="C24" t="s">
        <v>84</v>
      </c>
      <c r="D24" s="6">
        <f>'Besoins'!$B$2*0.27</f>
        <v>0.27</v>
      </c>
      <c r="E24" t="s">
        <v>22</v>
      </c>
    </row>
    <row r="25">
      <c r="A25">
        <v>2</v>
      </c>
      <c r="B25" t="s">
        <v>106</v>
      </c>
      <c r="C25" t="s">
        <v>84</v>
      </c>
      <c r="D25" s="6">
        <f>'Besoins'!$B$2*0.03</f>
        <v>0.03</v>
      </c>
      <c r="E25" t="s">
        <v>22</v>
      </c>
    </row>
    <row r="26">
      <c r="A26">
        <v>2</v>
      </c>
      <c r="B26" t="s">
        <v>107</v>
      </c>
      <c r="C26" t="s">
        <v>108</v>
      </c>
      <c r="D26" s="6">
        <f>'Besoins'!$B$2*0.5</f>
        <v>0.5</v>
      </c>
      <c r="E26" t="s">
        <v>15</v>
      </c>
    </row>
    <row r="27">
      <c r="A27">
        <v>2</v>
      </c>
      <c r="B27" t="s">
        <v>109</v>
      </c>
      <c r="C27" t="s">
        <v>84</v>
      </c>
      <c r="D27" s="6">
        <f>'Besoins'!$B$2*0.1</f>
        <v>0.1</v>
      </c>
      <c r="E27" t="s">
        <v>22</v>
      </c>
    </row>
    <row r="28">
      <c r="A28">
        <v>2</v>
      </c>
      <c r="B28" t="s">
        <v>110</v>
      </c>
      <c r="C28" t="s">
        <v>84</v>
      </c>
      <c r="D28" s="6">
        <f>'Besoins'!$B$2*0.012</f>
        <v>0.012</v>
      </c>
      <c r="E28" t="s">
        <v>22</v>
      </c>
    </row>
    <row r="29">
      <c r="A29">
        <v>1</v>
      </c>
      <c r="B29" t="s">
        <v>87</v>
      </c>
      <c r="C29" t="s">
        <v>82</v>
      </c>
      <c r="D29" s="6">
        <f>'Besoins'!$B$2*1</f>
        <v>1</v>
      </c>
      <c r="E29" t="s">
        <v>22</v>
      </c>
    </row>
    <row r="30">
      <c r="A30">
        <v>2</v>
      </c>
      <c r="B30" t="s">
        <v>88</v>
      </c>
      <c r="C30" t="s">
        <v>84</v>
      </c>
      <c r="D30" s="6">
        <f>'Besoins'!$B$2*1.1363636364</f>
        <v>1.136364</v>
      </c>
      <c r="E30" t="s">
        <v>3</v>
      </c>
    </row>
    <row r="31">
      <c r="A31">
        <v>1</v>
      </c>
      <c r="B31" t="s">
        <v>90</v>
      </c>
      <c r="C31" t="s">
        <v>84</v>
      </c>
      <c r="D31" s="6">
        <f>'Besoins'!$B$2*0.15</f>
        <v>0.15</v>
      </c>
      <c r="E31"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9"/>
  <cols>
    <col min="1" max="1" width="22" customWidth="1"/>
    <col min="2" max="2" width="52" customWidth="1"/>
    <col min="3" max="3" width="14" customWidth="1"/>
    <col min="4" max="4" width="10" customWidth="1"/>
  </cols>
  <sheetData>
    <row r="1" customHeight="1" ht="24">
      <c r="A1" t="s" s="2">
        <v>111</v>
      </c>
      <c r="B1"/>
      <c r="C1"/>
      <c r="D1"/>
    </row>
    <row r="2">
      <c r="A2" t="str" s="12">
        <f>"GRO_CDC_157A · GRO.COMPLETS · référence : "&amp;Besoins!B3&amp;" "&amp;Besoins!C3&amp;" · multiplicateur réglable sur la feuille ""Besoins"""</f>
        <v>GRO_CDC_157A · GRO.COMPLETS · référence : 100 pc · multiplicateur réglable sur la feuille </v>
      </c>
      <c r="B2"/>
      <c r="C2"/>
      <c r="D2"/>
    </row>
    <row r="3">
      <c r="A3"/>
      <c r="B3"/>
      <c r="C3"/>
      <c r="D3"/>
    </row>
    <row r="4">
      <c r="A4" t="s" s="13">
        <v>112</v>
      </c>
      <c r="B4"/>
      <c r="C4"/>
      <c r="D4"/>
    </row>
    <row r="5">
      <c r="A5" t="s" s="14">
        <v>113</v>
      </c>
      <c r="B5" t="str" s="11">
        <f>Procedure!D2</f>
        <v>Mise en place du poste de travail — Vérifier les D.L.C., peser les denrées, sélectionner le matériel. Désinfecter le matériel et le poste de travail suivant les protocoles. Mettre en fonction l'armoire de maintien en température chaude.</v>
      </c>
      <c r="C5"/>
      <c r="D5"/>
    </row>
    <row r="6">
      <c r="A6" t="s" s="14">
        <v>114</v>
      </c>
      <c r="B6" t="str" s="11">
        <f>Procedure!D3</f>
        <v>Préparations préliminaires — Déconditionner la boîte de tomate concentrée suivant la procédure. Réserver. Désouvider et égoutter la viande en bacs GN 2/1 H 200 en polycarbonate munis d'une grille égouttoir. Détailler la viande en petits morceaux de 35 g environ. Stocker au froid dans un bac en polycarbonate muni d'une grille égouttoir et d'un couvercle de protection. Déconditionner les oignons émincés et l'ail haché. Réserver. Préchauffer le four en chaleur sèche à + 250 °C. Laver et égoutter les abricots secs. Réserver au froid dans une calotte. Dans un rondeau, réaliser 8 litres de fond blanc de veau, à partir d'un fond déshydraté, en se reportant aux recommandations du fabricant (le livre en réalise 24 litres : les 16 litres du riz sont réalisés avec le riz pilaf, Fiche 189). Réserver au chaud en attente d'utilisation.</v>
      </c>
      <c r="C6"/>
      <c r="D6"/>
    </row>
    <row r="7">
      <c r="A7"/>
      <c r="B7" t="s">
        <v>115</v>
      </c>
      <c r="C7" s="6">
        <f>'Besoins'!$B$2*0.5</f>
        <v>0.5</v>
      </c>
      <c r="D7" t="s">
        <v>22</v>
      </c>
    </row>
    <row r="8">
      <c r="A8"/>
      <c r="B8" t="str">
        <f>Besoins!B24</f>
        <v>Épaule d'agneau désossée</v>
      </c>
      <c r="C8" s="6">
        <f>Besoins!E24</f>
        <v>15</v>
      </c>
      <c r="D8" t="str">
        <f>Besoins!F24</f>
        <v>kg</v>
      </c>
    </row>
    <row r="9">
      <c r="A9"/>
      <c r="B9" t="s">
        <v>116</v>
      </c>
      <c r="C9" s="6">
        <f>'Besoins'!$B$2*2.5</f>
        <v>2.5</v>
      </c>
      <c r="D9" t="s">
        <v>22</v>
      </c>
    </row>
    <row r="10">
      <c r="A10"/>
      <c r="B10" t="s">
        <v>117</v>
      </c>
      <c r="C10" s="6">
        <f>'Besoins'!$B$2*0.15</f>
        <v>0.15</v>
      </c>
      <c r="D10" t="s">
        <v>22</v>
      </c>
    </row>
    <row r="11">
      <c r="A11"/>
      <c r="B11" t="str">
        <f>Besoins!B16</f>
        <v>Abricots secs moelleux</v>
      </c>
      <c r="C11" s="6">
        <f>Besoins!E16</f>
        <v>3.5</v>
      </c>
      <c r="D11" t="str">
        <f>Besoins!F16</f>
        <v>kg</v>
      </c>
    </row>
    <row r="12">
      <c r="A12"/>
      <c r="B12" t="s">
        <v>118</v>
      </c>
      <c r="C12" s="6">
        <f>'Besoins'!$B$2*8</f>
        <v>8</v>
      </c>
      <c r="D12" t="s">
        <v>15</v>
      </c>
    </row>
    <row r="13">
      <c r="A13" t="s" s="14">
        <v>119</v>
      </c>
      <c r="B13" t="str" s="11">
        <f>Procedure!D4</f>
        <v>Cuire l'agneau — Déposer la viande dans 6 bacs GN 1/1 H 45 perforés, sans surcharger en épaisseur. Étager les bacs sur l'échelle de four. Mettre un bac en bas de l'échelle pour récupérer les graisses de cuisson. Enfourner et faire colorer la viande au four à chaleur vive à + 250 °C, puis les oignons. Verser la viande et les oignons dans la sauteuse. Singer avec 400 g de farine, mélanger à la spatule. Ajouter, les dés de tomates surgelés, la tomate concentrée, les abricots et les épices et condiments. Mouiller à hauteur avec le fond blanc. Piquer la sonde de cuisson au cœur d'un morceau de viande. Porter à ébullition, et laisser mijoter à feu doux pendant 1 heure environ, à couvert. Au terme de la cuisson, atteindre + 95 °C à cœur du morceau. Vérifier la cuisson. La durée de la cuisson devrait permettre la réduction et la liaison du fond de cuisson. Le cas échéant, mouiller en cours de cuisson ou laisser réduire en fin de cuisson. Vérifier la consistance de la sauce. Respecter la procédure de fin de cuisson. Décanter la viande et la sauce dans 4 bacs GN 1/1 H 65. Réserver en armoire chaude et maintenir à + 63 °C en attente de consommation. Pour la cuisson au four : mettre tous les éléments dans 3 bacs GN 1/1 H 100. Couvrir. Cuire au four sur la position chaleur mixte à + 175 °C.</v>
      </c>
      <c r="C13"/>
      <c r="D13"/>
    </row>
    <row r="14">
      <c r="A14"/>
      <c r="B14" t="str">
        <f>Besoins!B14</f>
        <v>Farine de blé T55</v>
      </c>
      <c r="C14" s="6">
        <f>Besoins!E14</f>
        <v>0.4</v>
      </c>
      <c r="D14" t="str">
        <f>Besoins!F14</f>
        <v>kg</v>
      </c>
    </row>
    <row r="15">
      <c r="A15"/>
      <c r="B15" t="str">
        <f>Besoins!B23</f>
        <v>Tomates en dés surgelées IQF</v>
      </c>
      <c r="C15" s="6">
        <f>Besoins!E23</f>
        <v>5</v>
      </c>
      <c r="D15" t="str">
        <f>Besoins!F23</f>
        <v>kg</v>
      </c>
    </row>
    <row r="16">
      <c r="A16"/>
      <c r="B16" t="str">
        <f>Besoins!B10</f>
        <v>Gingembre moulu</v>
      </c>
      <c r="C16" s="6">
        <f>Besoins!E10</f>
        <v>0.004</v>
      </c>
      <c r="D16" t="str">
        <f>Besoins!F10</f>
        <v>kg</v>
      </c>
    </row>
    <row r="17">
      <c r="A17"/>
      <c r="B17" t="str">
        <f>Besoins!B9</f>
        <v>Épices paëlla (type Spigol / Rizdor)</v>
      </c>
      <c r="C17" s="6">
        <f>Besoins!E9</f>
        <v>0.015</v>
      </c>
      <c r="D17" t="str">
        <f>Besoins!F9</f>
        <v>kg</v>
      </c>
    </row>
    <row r="18">
      <c r="A18"/>
      <c r="B18" t="str">
        <f>Besoins!B19</f>
        <v>Gros sel de mer</v>
      </c>
      <c r="C18" s="6">
        <f>Besoins!E19</f>
        <v>0.075</v>
      </c>
      <c r="D18" t="str">
        <f>Besoins!F19</f>
        <v>kg</v>
      </c>
    </row>
    <row r="19">
      <c r="A19"/>
      <c r="B19" t="s">
        <v>120</v>
      </c>
      <c r="C19" s="6">
        <f>'Besoins'!$B$2*0.012</f>
        <v>0.012</v>
      </c>
      <c r="D19" t="s">
        <v>22</v>
      </c>
    </row>
    <row r="20">
      <c r="A20"/>
      <c r="B20" t="str">
        <f>Besoins!B11</f>
        <v>Piment de Cayenne</v>
      </c>
      <c r="C20" s="6">
        <f>Besoins!E11</f>
        <v>0.004</v>
      </c>
      <c r="D20" t="str">
        <f>Besoins!F11</f>
        <v>kg</v>
      </c>
    </row>
    <row r="21">
      <c r="A21" t="s" s="14">
        <v>121</v>
      </c>
      <c r="B21" t="str" s="11">
        <f>Procedure!D5</f>
        <v>Cuire le riz pilaf — Cuire le riz pilaf (voir la recette de la cuisson du riz pilaf au four, Fiche 189). Ajouter au riz avant la cuisson, l'ail haché et la tomate concentrée diluée dans le fond de mouillement. Vérifier la cuisson. Respecter la procédure de fin de cuisson. Égrener le riz à l'aide d'une fourchette de service à la sortie du four. Stocker en armoire chaude et maintenir à + 63 °C en attente de consommation.</v>
      </c>
      <c r="C21"/>
      <c r="D21"/>
    </row>
    <row r="22">
      <c r="A22"/>
      <c r="B22" t="s">
        <v>122</v>
      </c>
      <c r="C22" s="6">
        <f>'Besoins'!$B$2*100</f>
        <v>100</v>
      </c>
      <c r="D22" t="s">
        <v>3</v>
      </c>
    </row>
    <row r="23">
      <c r="A23"/>
      <c r="B23" t="s">
        <v>115</v>
      </c>
      <c r="C23" s="6">
        <f>'Besoins'!$B$2*1</f>
        <v>1</v>
      </c>
      <c r="D23" t="s">
        <v>22</v>
      </c>
    </row>
    <row r="24">
      <c r="A24"/>
      <c r="B24" t="s">
        <v>117</v>
      </c>
      <c r="C24" s="6">
        <f>'Besoins'!$B$2*0.15</f>
        <v>0.15</v>
      </c>
      <c r="D24" t="s">
        <v>22</v>
      </c>
    </row>
    <row r="25">
      <c r="A25" t="s" s="14">
        <v>123</v>
      </c>
      <c r="B25" t="str" s="11">
        <f>Procedure!D6</f>
        <v>Dresser — Servir le riz dans l'assiette et garnir sur le dessus avec l'agneau aux abricots et arroser de sauce.</v>
      </c>
      <c r="C25"/>
      <c r="D25"/>
    </row>
    <row r="26">
      <c r="A26" t="s" s="14">
        <v>124</v>
      </c>
      <c r="B26" t="str" s="11">
        <f>Procedure!D7</f>
        <v>Commentaires — Ce ragoût se traite comme un navarin. L'abricot est très prisé dans la cuisine turque. On peut dire pilaf ou pilaw.</v>
      </c>
      <c r="C26"/>
      <c r="D26"/>
    </row>
    <row r="27">
      <c r="A27"/>
      <c r="B27"/>
      <c r="C27"/>
      <c r="D27"/>
    </row>
    <row r="28">
      <c r="A28" t="s" s="13">
        <v>125</v>
      </c>
      <c r="B28"/>
      <c r="C28"/>
      <c r="D28"/>
    </row>
    <row r="29">
      <c r="A29"/>
      <c r="B29" t="inlineStr" s="15">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29"/>
      <c r="D29"/>
    </row>
    <row r="30">
      <c r="A30"/>
      <c r="B30"/>
      <c r="C30"/>
      <c r="D30"/>
    </row>
    <row r="31">
      <c r="A31" t="s" s="13">
        <v>126</v>
      </c>
      <c r="B31"/>
      <c r="C31"/>
      <c r="D31"/>
    </row>
    <row r="32">
      <c r="A32" t="s" s="14">
        <v>113</v>
      </c>
      <c r="B32" t="str" s="11">
        <f>"[DISSOUDRE] "&amp;Procedure!D9</f>
        <v>[DISSOUDRE] Délayer la poudre dans l'eau froide en fouettant, puis porter à ébullition en remuant régulièrement.</v>
      </c>
      <c r="C32"/>
      <c r="D32"/>
    </row>
    <row r="33">
      <c r="A33"/>
      <c r="B33" t="s">
        <v>127</v>
      </c>
      <c r="C33" s="6">
        <f>'Besoins'!$B$2*17.73</f>
        <v>17.73</v>
      </c>
      <c r="D33" t="s">
        <v>15</v>
      </c>
    </row>
    <row r="34">
      <c r="A34"/>
      <c r="B34" t="s">
        <v>128</v>
      </c>
      <c r="C34" s="6">
        <f>'Besoins'!$B$2*0.27</f>
        <v>0.27</v>
      </c>
      <c r="D34" t="s">
        <v>22</v>
      </c>
    </row>
    <row r="35">
      <c r="A35"/>
      <c r="B35"/>
      <c r="C35"/>
      <c r="D35"/>
    </row>
    <row r="36">
      <c r="A36" t="s" s="13">
        <v>129</v>
      </c>
      <c r="B36"/>
      <c r="C36"/>
      <c r="D36"/>
    </row>
    <row r="37">
      <c r="A37" t="s" s="14">
        <v>113</v>
      </c>
      <c r="B37" t="str" s="11">
        <f>Procedure!D10</f>
        <v>Mise en place du poste de travail — Vérifier les D.L.C., peser les denrées, sélectionner le matériel. Désinfecter le matériel et le poste de travail suivant les protocoles. Mettre en fonction l'armoire de maintien en température chaude.</v>
      </c>
      <c r="C37"/>
      <c r="D37"/>
    </row>
    <row r="38">
      <c r="A38" t="s" s="14">
        <v>114</v>
      </c>
      <c r="B38" t="str" s="11">
        <f>Procedure!D11</f>
        <v>Préparations préliminaires — Dans un rondeau, réaliser 18 litres de fond blanc de veau, à partir de fond déshydraté, en se reportant aux recommandations du fabricant. Maintenir au chaud en attente d'utilisation. Laver et égoutter le riz. Préchauffer le four en position mixte à + 170 °C.</v>
      </c>
      <c r="C38"/>
      <c r="D38"/>
    </row>
    <row r="39">
      <c r="A39"/>
      <c r="B39" t="s">
        <v>118</v>
      </c>
      <c r="C39" s="6">
        <f>'Besoins'!$B$2*18</f>
        <v>18</v>
      </c>
      <c r="D39" t="s">
        <v>15</v>
      </c>
    </row>
    <row r="40">
      <c r="A40"/>
      <c r="B40" t="str">
        <f>Besoins!B18</f>
        <v>Riz long étuvé</v>
      </c>
      <c r="C40" s="6">
        <f>Besoins!E18</f>
        <v>10</v>
      </c>
      <c r="D40" t="str">
        <f>Besoins!F18</f>
        <v>kg</v>
      </c>
    </row>
    <row r="41">
      <c r="A41" t="s" s="14">
        <v>119</v>
      </c>
      <c r="B41" t="str" s="11">
        <f>Procedure!D12</f>
        <v>Confectionner le riz pilaf — Dans une sauteuse, faire revenir avec 1/4 de litre d'huile, les oignons sans trop de coloration. Mettre 2,5 kg de riz dans chacun des 4 bacs GN 1/1 H 100. Répartir les oignons dans les 4 bacs GN. Mélanger intimement, à l'aide d'une écumoire, tous les éléments dans chaque bac. Ajouter les condiments et les épices. Mouiller chaque bac avec 4,5 litres de fond blanc de veau ou de volaille. Couvrir les bacs. Positionner les bacs sur l'échelle de cuisson. Enfourner et cuire pendant 45 minutes. Vérifier la cuisson. Le riz doit avoir absorbé tout le liquide de cuisson. Respecter la procédure de fin de cuisson. À la sortie du four, égrener le riz à l'aide d'une fourchette de service. Stocker en armoire chaude et maintenir à + 63 °C en attente de consommation.</v>
      </c>
      <c r="C41"/>
      <c r="D41"/>
    </row>
    <row r="42">
      <c r="A42"/>
      <c r="B42" t="s">
        <v>130</v>
      </c>
      <c r="C42" s="6">
        <f>'Besoins'!$B$2*0.5</f>
        <v>0.5</v>
      </c>
      <c r="D42" t="s">
        <v>15</v>
      </c>
    </row>
    <row r="43">
      <c r="A43"/>
      <c r="B43" t="s">
        <v>116</v>
      </c>
      <c r="C43" s="6">
        <f>'Besoins'!$B$2*2.5</f>
        <v>2.5</v>
      </c>
      <c r="D43" t="s">
        <v>22</v>
      </c>
    </row>
    <row r="44">
      <c r="A44"/>
      <c r="B44" t="str">
        <f>Besoins!B13</f>
        <v>Herbes de Provence</v>
      </c>
      <c r="C44" s="6">
        <f>Besoins!E13</f>
        <v>0.03</v>
      </c>
      <c r="D44" t="str">
        <f>Besoins!F13</f>
        <v>kg</v>
      </c>
    </row>
    <row r="45">
      <c r="A45"/>
      <c r="B45" t="str">
        <f>Besoins!B20</f>
        <v>Sel fin de cuisine</v>
      </c>
      <c r="C45" s="6">
        <f>Besoins!E20</f>
        <v>0.1</v>
      </c>
      <c r="D45" t="str">
        <f>Besoins!F20</f>
        <v>kg</v>
      </c>
    </row>
    <row r="46">
      <c r="A46"/>
      <c r="B46" t="s">
        <v>120</v>
      </c>
      <c r="C46" s="6">
        <f>'Besoins'!$B$2*0.012</f>
        <v>0.012</v>
      </c>
      <c r="D46" t="s">
        <v>22</v>
      </c>
    </row>
    <row r="47">
      <c r="A47" t="s" s="14">
        <v>121</v>
      </c>
      <c r="B47" t="str" s="11">
        <f>Procedure!D13</f>
        <v>Commentaires — Ce riz pilaf (ou pilaw) sert de base au risotto. On peut le servir moulé à l'aide par exemple d'un ramequin préalablement mouillé. NB : on trouve plusieurs écritures du mot pilaf : pilaff, pilaw. Vient du turc et emprunté au persan pîlãv.</v>
      </c>
      <c r="C47"/>
      <c r="D47"/>
    </row>
    <row r="48">
      <c r="A48"/>
      <c r="B48"/>
      <c r="C48"/>
      <c r="D48"/>
    </row>
    <row r="49">
      <c r="A49" t="s" s="16">
        <v>131</v>
      </c>
      <c r="B49"/>
      <c r="C49"/>
      <c r="D49"/>
    </row>
  </sheetData>
  <sheetProtection sheet="1" formatRows="0" formatColumns="0"/>
  <mergeCells count="19">
    <mergeCell ref="A1:D1"/>
    <mergeCell ref="A2:D2"/>
    <mergeCell ref="A4:D4"/>
    <mergeCell ref="B5:D5"/>
    <mergeCell ref="B6:D6"/>
    <mergeCell ref="B13:D13"/>
    <mergeCell ref="B21:D21"/>
    <mergeCell ref="B25:D25"/>
    <mergeCell ref="B26:D26"/>
    <mergeCell ref="A28:D28"/>
    <mergeCell ref="B29:D29"/>
    <mergeCell ref="A31:D31"/>
    <mergeCell ref="B32:D32"/>
    <mergeCell ref="A36:D36"/>
    <mergeCell ref="B37:D37"/>
    <mergeCell ref="B38:D38"/>
    <mergeCell ref="B41:D41"/>
    <mergeCell ref="B47:D47"/>
    <mergeCell ref="A49:D4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2026-10-30T14:33:16Z</dcterms:created>
  <dc:title>PILAW D'AGNEAU À LA TURQUE</dc:title>
  <dc:subject/>
  <dc:creator>CUIS.web</dc:creator>
  <cp:lastModifiedBy/>
  <cp:keywords/>
  <dc:description>Export automatique — moteur récursif d'origine : Bernard Vandendaele</dc:description>
  <cp:category/>
  <dc:language>en-US</dc:language>
  <dcterms:modified xsi:type="dcterms:W3CDTF">2026-10-30T14:33:16Z</dcterms:modified>
  <cp:revision>1</cp:revision>
</cp:coreProperties>
</file>