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<sst xmlns="http://schemas.openxmlformats.org/spreadsheetml/2006/main" count="121" uniqueCount="121">
  <si>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</si>
  <si>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</si>
  <si>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</si>
  <si>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</si>
  <si>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</si>
  <si>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</si>
  <si>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</si>
  <si>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</si>
  <si>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</si>
  <si>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</si>
  <si>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</si>
  <si>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</si>
  <si>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</si>
  <si>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</si>
  <si>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</si>
  <si>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</si>
  <si>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</si>
  <si>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</si>
  <si>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</si>
  <si>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</si>
  <si>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</si>
  <si>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</si>
  <si>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</si>
  <si>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</si>
  <si>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</si>
  <si>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</si>
  <si>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</si>
  <si>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</si>
  <si>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</si>
  <si>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</si>
  <si>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</si>
  <si>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</si>
  <si>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</si>
  <si>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</si>
  <si>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</si>
  <si>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</si>
  <si>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</si>
  <si>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</si>
  <si>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</si>
  <si>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</si>
  <si>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</si>
  <si>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</si>
  <si>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</si>
  <si>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</si>
  <si>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</si>
  <si>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</si>
  <si>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</si>
  <si>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</si>
  <si>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</si>
  <si>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</si>
  <si>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</si>
  <si>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</si>
  <si>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</si>
  <si>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</si>
  <si>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</si>
  <si>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02/11/17                             02/11/17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</si>
  <si>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</si>
  <si>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</si>
  <si>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</si>
  <si>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</si>
  <si>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</si>
  <si>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</si>
  <si>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</si>
  <si>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</si>
  <si>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</si>
  <si>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</si>
  <si>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</si>
  <si>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</si>
  <si>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</si>
  <si>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</si>
  <si>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</si>
  <si>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</si>
  <si>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</si>
  <si>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</si>
  <si>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</si>
  <si>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Niveau</t>
  </si>
  <si>
    <t>Composant</t>
  </si>
  <si>
    <t>Type</t>
  </si>
  <si>
    <t>Quantité (× multiplicateur, voir feuille Besoins)</t>
  </si>
  <si>
    <t>journee</t>
  </si>
  <si>
    <t xml:space="preserve">    ↳ GATEAU AU   CHOCOLAT  (40*60 CM)</t>
  </si>
  <si>
    <t>recette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</si>
  <si>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</si>
  <si>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</si>
  <si>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</si>
  <si>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</si>
  <si>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</si>
  <si>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</si>
  <si>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</si>
  <si>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</si>
  <si>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</si>
  <si>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</si>
  <si>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</si>
  <si>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</si>
  <si>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</si>
  <si>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</si>
  <si>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</si>
  <si>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</si>
  <si>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</si>
  <si>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</si>
  <si>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</si>
  <si>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</si>
  <si>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 xml:space="preserve">                ↳ BLANC D'OEUF (P) (conv.)</t>
  </si>
  <si>
    <t xml:space="preserve">        ↳ GANACHE</t>
  </si>
  <si>
    <t xml:space="preserve">            ↳ LAIT</t>
  </si>
  <si>
    <t xml:space="preserve">            ↳ MIEL LIQUIDE (MELI)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</si>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</sst>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</v>
      </c>
      <c r="E7" s="6">
        <f>D7*$B$2</f>
        <v>0.68</v>
      </c>
      <c r="F7" t="s">
        <v>15</v>
      </c>
      <c r="G7" s="9">
        <f>E7*3.1247</f>
        <v>2.124796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9">
        <f>E10*3.9514</f>
        <v>4.93925</v>
      </c>
    </row>
    <row r="11">
      <c r="A11" t="s" s="8">
        <v>24</v>
      </c>
      <c r="B11" t="s">
        <v>25</v>
      </c>
      <c r="C11" t="s">
        <v>23</v>
      </c>
      <c r="D11" s="4">
        <v>1.017241</v>
      </c>
      <c r="E11" s="6">
        <f>D11*$B$2</f>
        <v>1.017241</v>
      </c>
      <c r="F11" t="s">
        <v>15</v>
      </c>
      <c r="G11" s="9">
        <f>E11*0.6544644226</f>
        <v>0.665748</v>
      </c>
    </row>
    <row r="12">
      <c r="A12" t="s" s="8">
        <v>26</v>
      </c>
      <c r="B12" t="s">
        <v>27</v>
      </c>
      <c r="C12" t="s">
        <v>28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29</v>
      </c>
      <c r="B13" t="s">
        <v>30</v>
      </c>
      <c r="C13" t="s">
        <v>31</v>
      </c>
      <c r="D13" s="4">
        <v>0.168862</v>
      </c>
      <c r="E13" s="6">
        <f>D13*$B$2</f>
        <v>0.168862</v>
      </c>
      <c r="F13" t="s">
        <v>32</v>
      </c>
      <c r="G13" s="9">
        <f>E13*0.0030000012</f>
        <v>0.000507</v>
      </c>
    </row>
    <row r="14">
      <c r="A14" t="s" s="8">
        <v>33</v>
      </c>
      <c r="B14" t="s">
        <v>34</v>
      </c>
      <c r="C14" t="s">
        <v>35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36</v>
      </c>
      <c r="B15" t="s">
        <v>37</v>
      </c>
      <c r="C15" t="s">
        <v>28</v>
      </c>
      <c r="D15" s="4">
        <v>0.14</v>
      </c>
      <c r="E15" s="6">
        <f>D15*$B$2</f>
        <v>0.14</v>
      </c>
      <c r="F15" t="s">
        <v>32</v>
      </c>
      <c r="G15" s="9">
        <f>E15*0.5999</f>
        <v>0.083986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0.04</v>
      </c>
      <c r="E17" s="6">
        <f>D17*$B$2</f>
        <v>0.04</v>
      </c>
      <c r="F17" t="s">
        <v>15</v>
      </c>
      <c r="G17" s="9">
        <f>E17*4.0406</f>
        <v>0.161624</v>
      </c>
    </row>
    <row r="18">
      <c r="A18" t="s" s="8">
        <v>44</v>
      </c>
      <c r="B18" t="s">
        <v>45</v>
      </c>
      <c r="C18" t="s">
        <v>43</v>
      </c>
      <c r="D18" s="4">
        <v>0.253293</v>
      </c>
      <c r="E18" s="6">
        <f>D18*$B$2</f>
        <v>0.253293</v>
      </c>
      <c r="F18" t="s">
        <v>15</v>
      </c>
      <c r="G18" s="9">
        <f>E18*1.0982004485</f>
        <v>0.278166</v>
      </c>
    </row>
    <row r="19">
      <c r="A19" t="s" s="8">
        <v>46</v>
      </c>
      <c r="B19" t="s">
        <v>47</v>
      </c>
      <c r="C19" t="s">
        <v>43</v>
      </c>
      <c r="D19" s="4">
        <v>1.206</v>
      </c>
      <c r="E19" s="6">
        <f>D19*$B$2</f>
        <v>1.206</v>
      </c>
      <c r="F19" t="s">
        <v>15</v>
      </c>
      <c r="G19" s="9">
        <f>E19*0.95</f>
        <v>1.1457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s">
        <v>56</v>
      </c>
      <c r="E2"/>
      <c r="F2"/>
    </row>
    <row r="3">
      <c r="A3" t="s">
        <v>57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64</v>
      </c>
      <c r="B10">
        <v>1</v>
      </c>
      <c r="C10" t="s">
        <v>65</v>
      </c>
      <c r="D10" t="s" s="12">
        <v>66</v>
      </c>
      <c r="E10" t="s" s="12">
        <v>67</v>
      </c>
      <c r="F10"/>
    </row>
    <row r="11">
      <c r="A11" t="s">
        <v>64</v>
      </c>
      <c r="B11">
        <v>3</v>
      </c>
      <c r="C11" t="s">
        <v>68</v>
      </c>
      <c r="D11" t="s" s="12">
        <v>69</v>
      </c>
      <c r="E11" t="s" s="12">
        <v>70</v>
      </c>
      <c r="F11"/>
    </row>
    <row r="12">
      <c r="A12" t="s">
        <v>64</v>
      </c>
      <c r="B12">
        <v>4</v>
      </c>
      <c r="C12" t="s">
        <v>71</v>
      </c>
      <c r="D12" t="s" s="12">
        <v>72</v>
      </c>
      <c r="E12" t="s" s="12">
        <v>73</v>
      </c>
      <c r="F12"/>
    </row>
    <row r="13">
      <c r="A13" t="s">
        <v>74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55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81</v>
      </c>
      <c r="D4" s="6">
        <f>'Besoins'!$B$2*3</f>
        <v>3</v>
      </c>
      <c r="E4" t="s">
        <v>3</v>
      </c>
    </row>
    <row r="5">
      <c r="A5">
        <v>3</v>
      </c>
      <c r="B5" t="s">
        <v>83</v>
      </c>
      <c r="C5" t="s">
        <v>81</v>
      </c>
      <c r="D5" s="6">
        <f>'Besoins'!$B$2*1.98</f>
        <v>1.98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'Besoins'!$B$2*18</f>
        <v>18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'Besoins'!$B$2*0.45</f>
        <v>0.45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'Besoins'!$B$2*0.27</f>
        <v>0.27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'Besoins'!$B$2*0.108</f>
        <v>0.108</v>
      </c>
      <c r="E9" t="s">
        <v>15</v>
      </c>
    </row>
    <row r="10">
      <c r="A10">
        <v>4</v>
      </c>
      <c r="B10" t="s">
        <v>90</v>
      </c>
      <c r="C10" t="s">
        <v>87</v>
      </c>
      <c r="D10" s="6">
        <f>'Besoins'!$B$2*0.072</f>
        <v>0.072</v>
      </c>
      <c r="E10" t="s">
        <v>15</v>
      </c>
    </row>
    <row r="11">
      <c r="A11">
        <v>3</v>
      </c>
      <c r="B11" t="s">
        <v>91</v>
      </c>
      <c r="C11" t="s">
        <v>87</v>
      </c>
      <c r="D11" s="6">
        <f>'Besoins'!$B$2*3</f>
        <v>3</v>
      </c>
      <c r="E11" t="s">
        <v>3</v>
      </c>
    </row>
    <row r="12">
      <c r="A12">
        <v>2</v>
      </c>
      <c r="B12" t="s">
        <v>92</v>
      </c>
      <c r="C12" t="s">
        <v>81</v>
      </c>
      <c r="D12" s="6">
        <f>'Besoins'!$B$2*0.59</f>
        <v>0.59</v>
      </c>
      <c r="E12" t="s">
        <v>32</v>
      </c>
    </row>
    <row r="13">
      <c r="A13">
        <v>3</v>
      </c>
      <c r="B13" t="s">
        <v>93</v>
      </c>
      <c r="C13" t="s">
        <v>81</v>
      </c>
      <c r="D13" s="6">
        <f>'Besoins'!$B$2*0.4221551724</f>
        <v>0.422155</v>
      </c>
      <c r="E13" t="s">
        <v>15</v>
      </c>
    </row>
    <row r="14">
      <c r="A14">
        <v>4</v>
      </c>
      <c r="B14" t="s">
        <v>94</v>
      </c>
      <c r="C14" t="s">
        <v>81</v>
      </c>
      <c r="D14" s="6">
        <f>'Besoins'!$B$2*1.0172413793</f>
        <v>1.017241</v>
      </c>
      <c r="E14" t="s">
        <v>3</v>
      </c>
    </row>
    <row r="15">
      <c r="A15">
        <v>4</v>
      </c>
      <c r="B15" t="s">
        <v>95</v>
      </c>
      <c r="C15" t="s">
        <v>87</v>
      </c>
      <c r="D15" s="6">
        <f>'Besoins'!$B$2*0.2532931034</f>
        <v>0.253293</v>
      </c>
      <c r="E15" t="s">
        <v>15</v>
      </c>
    </row>
    <row r="16">
      <c r="A16">
        <v>5</v>
      </c>
      <c r="B16" t="s">
        <v>96</v>
      </c>
      <c r="C16" t="s">
        <v>87</v>
      </c>
      <c r="D16" s="6">
        <f>'Besoins'!$B$2*1.0172413793</f>
        <v>1.017241</v>
      </c>
      <c r="E16" t="s">
        <v>15</v>
      </c>
    </row>
    <row r="17">
      <c r="A17">
        <v>3</v>
      </c>
      <c r="B17" t="s">
        <v>97</v>
      </c>
      <c r="C17" t="s">
        <v>87</v>
      </c>
      <c r="D17" s="6">
        <f>'Besoins'!$B$2*0.168862069</f>
        <v>0.168862</v>
      </c>
      <c r="E17" t="s">
        <v>32</v>
      </c>
    </row>
    <row r="18">
      <c r="A18">
        <v>2</v>
      </c>
      <c r="B18" t="s">
        <v>98</v>
      </c>
      <c r="C18" t="s">
        <v>81</v>
      </c>
      <c r="D18" s="6">
        <f>'Besoins'!$B$2*2.87</f>
        <v>2.87</v>
      </c>
      <c r="E18" t="s">
        <v>15</v>
      </c>
    </row>
    <row r="19">
      <c r="A19">
        <v>3</v>
      </c>
      <c r="B19" t="s">
        <v>99</v>
      </c>
      <c r="C19" t="s">
        <v>87</v>
      </c>
      <c r="D19" s="6">
        <f>'Besoins'!$B$2*1.19</f>
        <v>1.19</v>
      </c>
      <c r="E19" t="s">
        <v>15</v>
      </c>
    </row>
    <row r="20">
      <c r="A20">
        <v>3</v>
      </c>
      <c r="B20" t="s">
        <v>100</v>
      </c>
      <c r="C20" t="s">
        <v>87</v>
      </c>
      <c r="D20" s="6">
        <f>'Besoins'!$B$2*0.42</f>
        <v>0.42</v>
      </c>
      <c r="E20" t="s">
        <v>15</v>
      </c>
    </row>
    <row r="21">
      <c r="A21">
        <v>3</v>
      </c>
      <c r="B21" t="s">
        <v>101</v>
      </c>
      <c r="C21" t="s">
        <v>81</v>
      </c>
      <c r="D21" s="6">
        <f>'Besoins'!$B$2*1.26</f>
        <v>1.26</v>
      </c>
      <c r="E21" t="s">
        <v>15</v>
      </c>
    </row>
    <row r="22">
      <c r="A22">
        <v>4</v>
      </c>
      <c r="B22" t="s">
        <v>102</v>
      </c>
      <c r="C22" t="s">
        <v>85</v>
      </c>
      <c r="D22" s="6">
        <f>'Besoins'!$B$2*14</f>
        <v>14</v>
      </c>
      <c r="E22" t="s">
        <v>3</v>
      </c>
    </row>
    <row r="23">
      <c r="A23">
        <v>4</v>
      </c>
      <c r="B23" t="s">
        <v>86</v>
      </c>
      <c r="C23" t="s">
        <v>87</v>
      </c>
      <c r="D23" s="6">
        <f>'Besoins'!$B$2*0.756</f>
        <v>0.756</v>
      </c>
      <c r="E23" t="s">
        <v>15</v>
      </c>
    </row>
    <row r="24">
      <c r="A24">
        <v>2</v>
      </c>
      <c r="B24" t="s">
        <v>103</v>
      </c>
      <c r="C24" t="s">
        <v>81</v>
      </c>
      <c r="D24" s="6">
        <f>'Besoins'!$B$2*0.5</f>
        <v>0.5</v>
      </c>
      <c r="E24" t="s">
        <v>15</v>
      </c>
    </row>
    <row r="25">
      <c r="A25">
        <v>3</v>
      </c>
      <c r="B25" t="s">
        <v>100</v>
      </c>
      <c r="C25" t="s">
        <v>87</v>
      </c>
      <c r="D25" s="6">
        <f>'Besoins'!$B$2*0.26</f>
        <v>0.26</v>
      </c>
      <c r="E25" t="s">
        <v>15</v>
      </c>
    </row>
    <row r="26">
      <c r="A26">
        <v>3</v>
      </c>
      <c r="B26" t="s">
        <v>104</v>
      </c>
      <c r="C26" t="s">
        <v>87</v>
      </c>
      <c r="D26" s="6">
        <f>'Besoins'!$B$2*0.14</f>
        <v>0.14</v>
      </c>
      <c r="E26" t="s">
        <v>32</v>
      </c>
    </row>
    <row r="27">
      <c r="A27">
        <v>3</v>
      </c>
      <c r="B27" t="s">
        <v>105</v>
      </c>
      <c r="C27" t="s">
        <v>87</v>
      </c>
      <c r="D27" s="6">
        <f>'Besoins'!$B$2*0.04</f>
        <v>0.04</v>
      </c>
      <c r="E27" t="s">
        <v>15</v>
      </c>
    </row>
    <row r="28">
      <c r="A28">
        <v>3</v>
      </c>
      <c r="B28" t="s">
        <v>99</v>
      </c>
      <c r="C28" t="s">
        <v>87</v>
      </c>
      <c r="D28" s="6">
        <f>'Besoins'!$B$2*0.06</f>
        <v>0.06</v>
      </c>
      <c r="E2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106</v>
      </c>
      <c r="B1"/>
      <c r="C1"/>
      <c r="D1"/>
    </row>
    <row r="2">
      <c r="A2" t="str" s="13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/>
      <c r="B5" t="s" s="15">
        <v>56</v>
      </c>
      <c r="C5"/>
      <c r="D5"/>
    </row>
    <row r="6">
      <c r="A6"/>
      <c r="B6"/>
      <c r="C6"/>
      <c r="D6"/>
    </row>
    <row r="7">
      <c r="A7" t="s" s="14">
        <v>108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115</v>
      </c>
      <c r="B28"/>
      <c r="C28"/>
      <c r="D28"/>
    </row>
    <row r="29">
      <c r="A29" t="s" s="16">
        <v>116</v>
      </c>
      <c r="B29" t="str" s="12">
        <f>"[MONTER] "&amp;Procedure!D10</f>
        <v>[MONTER] 14 blancs d'œufs en neige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 t="s" s="16">
        <v>117</v>
      </c>
      <c r="B31" t="str" s="12">
        <f>"[COUCHER] "&amp;Procedure!D11</f>
        <v>[COUCHER] À la poche selon la forme souhaitée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 t="s" s="16">
        <v>118</v>
      </c>
      <c r="B33" t="str" s="12">
        <f>"[SÉCHER] "&amp;Procedure!D12</f>
        <v>[SÉCHER] Au four 90°C porte légèrement entrouverte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119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120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