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<sst xmlns="http://schemas.openxmlformats.org/spreadsheetml/2006/main" count="221" uniqueCount="221">
  <si>
    <t>Besoins matière</t>
  </si>
  <si>
    <t>Multiplicateur souhaité</t>
  </si>
  <si>
    <t>Quantité de référence</t>
  </si>
  <si>
    <t>pc</t>
  </si>
  <si>
    <t>Quantité obtenue</t>
  </si>
  <si>
    <t>Code</t>
  </si>
  <si>
    <t>Matière première</t>
  </si>
  <si>
    <t>Classe</t>
  </si>
  <si>
    <t>Base (×1, modifiable)</t>
  </si>
  <si>
    <t>Quantité</t>
  </si>
  <si>
    <t>Unité</t>
  </si>
  <si>
    <t>Coût H.T.</t>
  </si>
  <si>
    <t>EAU</t>
  </si>
  <si>
    <t>Eau (robinet - moy. France 2026)</t>
  </si>
  <si>
    <t>Matières premières</t>
  </si>
  <si>
    <t>lt</t>
  </si>
  <si>
    <t>CONC-TOMATE</t>
  </si>
  <si>
    <t>Concentré de tomate double</t>
  </si>
  <si>
    <t>Concentrés et purées cuisines</t>
  </si>
  <si>
    <t>EPI-CLOU-GIROFLE</t>
  </si>
  <si>
    <t>Clous de girofle</t>
  </si>
  <si>
    <t>Épices en poudre et graines</t>
  </si>
  <si>
    <t>kg</t>
  </si>
  <si>
    <t>EPI-MUSCADE-POW</t>
  </si>
  <si>
    <t>Noix de muscade moulue</t>
  </si>
  <si>
    <t>EPI-POIVRE-BLAN</t>
  </si>
  <si>
    <t>Poivre blanc moulu</t>
  </si>
  <si>
    <t>EPI-POIVRE-GRAIN</t>
  </si>
  <si>
    <t>Poivre noir en grains entiers</t>
  </si>
  <si>
    <t>EPI-POIVRE-NOIR</t>
  </si>
  <si>
    <t>Poivre noir moulu</t>
  </si>
  <si>
    <t>MEL-HERBES-PRO</t>
  </si>
  <si>
    <t>Herbes de Provence</t>
  </si>
  <si>
    <t>Mélanges et épices composées</t>
  </si>
  <si>
    <t>FAR-T55</t>
  </si>
  <si>
    <t>Farine de blé T55</t>
  </si>
  <si>
    <t>Farines de blé</t>
  </si>
  <si>
    <t>KNORR-FBLIE-STD</t>
  </si>
  <si>
    <t>Fonds Brun Lié (Knorr Professional)</t>
  </si>
  <si>
    <t>Fonds déshydratés et poudres</t>
  </si>
  <si>
    <t>RNME101403</t>
  </si>
  <si>
    <t>Huile olive vierge extra bidon 5L</t>
  </si>
  <si>
    <t>Huiles végétales</t>
  </si>
  <si>
    <t>u</t>
  </si>
  <si>
    <t>RNM57224469</t>
  </si>
  <si>
    <t>LAIT UHT demi écrémé France outre 10 litres</t>
  </si>
  <si>
    <t>Produits laitiers et œufs</t>
  </si>
  <si>
    <t>BEU-DOUX</t>
  </si>
  <si>
    <t>Beurre doux 82% MG plaquette</t>
  </si>
  <si>
    <t>Beurres et margarines</t>
  </si>
  <si>
    <t>MARG-PATISSERIE</t>
  </si>
  <si>
    <t>Margarine de pâtisserie 80% MG</t>
  </si>
  <si>
    <t>FROM-EMMENTAL</t>
  </si>
  <si>
    <t>Emmental râpé vrac</t>
  </si>
  <si>
    <t>Fromages de base cuisine</t>
  </si>
  <si>
    <t>RNM0420123</t>
  </si>
  <si>
    <t>CAROTTE France extra colis 12kg</t>
  </si>
  <si>
    <t>Légumes</t>
  </si>
  <si>
    <t>RNM0400123</t>
  </si>
  <si>
    <t>CÉLERI-BRANCHE vert France cat.I</t>
  </si>
  <si>
    <t>RNM27820123</t>
  </si>
  <si>
    <t>OIGNON jaune France cat.I 60-80mm</t>
  </si>
  <si>
    <t>RNM0200123</t>
  </si>
  <si>
    <t>POIREAU France cat.I</t>
  </si>
  <si>
    <t>RNM4G100917</t>
  </si>
  <si>
    <t>Ails pelés 4G</t>
  </si>
  <si>
    <t>Légumes 4ème et 5ème gamme</t>
  </si>
  <si>
    <t>SEL-FIN</t>
  </si>
  <si>
    <t>Sel fin de cuisine</t>
  </si>
  <si>
    <t>Sels et condiments de base</t>
  </si>
  <si>
    <t>SUC-BLANC</t>
  </si>
  <si>
    <t>Sucre blanc cristal sac 25 kg</t>
  </si>
  <si>
    <t>Sucres et édulcorants</t>
  </si>
  <si>
    <t>AUBERGINE-GRIL</t>
  </si>
  <si>
    <t>Aubergines grillees surgelees</t>
  </si>
  <si>
    <t>Légumes surgelés</t>
  </si>
  <si>
    <t>RNMS00780</t>
  </si>
  <si>
    <t>Oignons émincés surgelés</t>
  </si>
  <si>
    <t>AGNEAU-HACHE</t>
  </si>
  <si>
    <t>Epaule d'agneau hachee</t>
  </si>
  <si>
    <t>Agneau et mouton</t>
  </si>
  <si>
    <t>00002616</t>
  </si>
  <si>
    <t>Os de veau (pieds, jarret)</t>
  </si>
  <si>
    <t>Veau</t>
  </si>
  <si>
    <t>00002605</t>
  </si>
  <si>
    <t>Os et parures maigres de veau</t>
  </si>
  <si>
    <t>Total</t>
  </si>
  <si>
    <t>Recette</t>
  </si>
  <si>
    <t>#</t>
  </si>
  <si>
    <t>Verbe</t>
  </si>
  <si>
    <t>Étape</t>
  </si>
  <si>
    <t>Précision technique</t>
  </si>
  <si>
    <t>Durée</t>
  </si>
  <si>
    <t>MOUSSAKA</t>
  </si>
  <si>
    <t>Déconditionner et réserver — Déconditionnez les aubergines grillées surgelées, réservez au froid en attente d'utilisation.</t>
  </si>
  <si>
    <t>Éliminer et contrôler — Éliminez les aubergines abîmées ou non conformes, contrôlez la qualité avant montage.</t>
  </si>
  <si>
    <t>Terminer et cuire — Saupoudrez d'emmenthal râpé. Cuisez au four jusqu'à coloration et gratin doré. Stockez au froid positif en attente de service si nécessaire.</t>
  </si>
  <si>
    <t>Servir — Détaillez chaque bac en parts, dressez bien chaud.</t>
  </si>
  <si>
    <t>FARCE AGNEAU/TOMATE — BASE MOUSSAKA (TEXTE-FIDÈLE)</t>
  </si>
  <si>
    <t>SAUCE BÉCHAMEL</t>
  </si>
  <si>
    <t>Fond brun de veau reconstitue (collectivite)</t>
  </si>
  <si>
    <t>DISSOUDRE</t>
  </si>
  <si>
    <t>Délayer la poudre dans l'eau froide en fouettant, puis porter à ébullition en remuant régulièrement.</t>
  </si>
  <si>
    <t>SAUCE TOMATE</t>
  </si>
  <si>
    <t>Concentré de tomate — boîte 5/1 (collectivité)</t>
  </si>
  <si>
    <t>FOND BLANC DE VEAU</t>
  </si>
  <si>
    <t>CONCASSER</t>
  </si>
  <si>
    <t>Mise en place du poste de travail — Réunir les denrées, le matériel de préparation et de cuisson. Contrôler la fraîcheur et la qualité des produits.</t>
  </si>
  <si>
    <t>Découper en morceaux — réunir dans une grande marmite — couvrir d'eau froide — porter à ébullition 3 à 4 minutes — rafraîchir</t>
  </si>
  <si>
    <t>ÉPLUCHER</t>
  </si>
  <si>
    <t>Concasser finement les os ou les carcasses et les abattis ; découper la viande en morceaux, habiller et brider la ou les volailles s'il y a lieu.</t>
  </si>
  <si>
    <t>Bien rincer et égoutter dans une passoire — rincer le rondeau</t>
  </si>
  <si>
    <t>MARQUER</t>
  </si>
  <si>
    <t>Replacer les ingrédients de base dans le récipient — mouiller avec de l'eau froide — porter à ébullition</t>
  </si>
  <si>
    <t>ÉCUMER</t>
  </si>
  <si>
    <t>Marquer le fond blanc en cuisson — Replacer les ingrédients de base, mouiller à l'eau froide, porter à ébullition, écumer et dégraisser.</t>
  </si>
  <si>
    <t>Écumer abondamment dès la première ébullition</t>
  </si>
  <si>
    <t>Éplucher et laver tous les légumes — tailler les carottes en tronçons — piquer ou clouter les oignons</t>
  </si>
  <si>
    <t>MOUILLER</t>
  </si>
  <si>
    <t>Niveau</t>
  </si>
  <si>
    <t>Composant</t>
  </si>
  <si>
    <t>Type</t>
  </si>
  <si>
    <t>Quantité (× multiplicateur, voir feuille Besoins)</t>
  </si>
  <si>
    <t>recette</t>
  </si>
  <si>
    <t xml:space="preserve">    ↳ FARCE AGNEAU/TOMATE — BASE MOUSSAKA (TEXTE-FIDÈLE)</t>
  </si>
  <si>
    <t xml:space="preserve">    ↳ Aubergines grillees surgelees</t>
  </si>
  <si>
    <t>matiere</t>
  </si>
  <si>
    <t xml:space="preserve">    ↳ SAUCE BÉCHAMEL</t>
  </si>
  <si>
    <t xml:space="preserve">    ↳ Emmental râpé vrac</t>
  </si>
  <si>
    <t xml:space="preserve">        ↳ LAIT UHT demi écrémé France outre 10 litres</t>
  </si>
  <si>
    <t xml:space="preserve">        ↳ Epaule d'agneau hachee</t>
  </si>
  <si>
    <t xml:space="preserve">        ↳ Oignons émincés surgelés</t>
  </si>
  <si>
    <t xml:space="preserve">        ↳ Noix de muscade moulue</t>
  </si>
  <si>
    <t xml:space="preserve">        ↳ Ails pelés 4G</t>
  </si>
  <si>
    <t xml:space="preserve">        ↳ Farine de blé T55</t>
  </si>
  <si>
    <t xml:space="preserve">        ↳ HUILE OLIVE (L) (conv.)</t>
  </si>
  <si>
    <t>conversion</t>
  </si>
  <si>
    <t xml:space="preserve">        ↳ Beurre doux 82% MG plaquette</t>
  </si>
  <si>
    <t xml:space="preserve">        ↳ Fond brun de veau reconstitue (collectivite)</t>
  </si>
  <si>
    <t xml:space="preserve">        ↳ Sel fin de cuisine</t>
  </si>
  <si>
    <t xml:space="preserve">            ↳ Eau (robinet - moy. France 2026)</t>
  </si>
  <si>
    <t xml:space="preserve">            ↳ Fonds Brun Lié (Knorr Professional)</t>
  </si>
  <si>
    <t xml:space="preserve">        ↳ Poivre blanc moulu</t>
  </si>
  <si>
    <t xml:space="preserve">        ↳ SAUCE TOMATE</t>
  </si>
  <si>
    <t xml:space="preserve">            ↳ Concentré de tomate — boîte 5/1 (collectivité)</t>
  </si>
  <si>
    <t xml:space="preserve">                ↳ Concentré de tomate double</t>
  </si>
  <si>
    <t xml:space="preserve">            ↳ FOND BLANC DE VEAU</t>
  </si>
  <si>
    <t xml:space="preserve">                ↳ Os et parures maigres de veau</t>
  </si>
  <si>
    <t xml:space="preserve">                ↳ Os de veau (pieds, jarret)</t>
  </si>
  <si>
    <t xml:space="preserve">                ↳ CAROTTE France extra colis 12kg</t>
  </si>
  <si>
    <t xml:space="preserve">                ↳ OIGNON jaune France cat.I 60-80mm</t>
  </si>
  <si>
    <t xml:space="preserve">                ↳ POIREAU France cat.I</t>
  </si>
  <si>
    <t xml:space="preserve">                ↳ CÉLERI-BRANCHE vert France cat.I</t>
  </si>
  <si>
    <t xml:space="preserve">                ↳ Eau (robinet - moy. France 2026)</t>
  </si>
  <si>
    <t xml:space="preserve">                ↳ Clous de girofle (par 20) (conv.)</t>
  </si>
  <si>
    <t xml:space="preserve">                ↳ Poivre noir en grains entiers</t>
  </si>
  <si>
    <t xml:space="preserve">            ↳ Oignons émincés surgelés</t>
  </si>
  <si>
    <t xml:space="preserve">            ↳ Farine de blé T55</t>
  </si>
  <si>
    <t xml:space="preserve">            ↳ Margarine de pâtisserie 80% MG</t>
  </si>
  <si>
    <t xml:space="preserve">            ↳ Herbes de Provence</t>
  </si>
  <si>
    <t xml:space="preserve">            ↳ Ails pelés 4G</t>
  </si>
  <si>
    <t xml:space="preserve">            ↳ Sucre blanc cristal sac 25 kg</t>
  </si>
  <si>
    <t xml:space="preserve">            ↳ Sel fin de cuisine</t>
  </si>
  <si>
    <t xml:space="preserve">            ↳ Poivre noir moulu</t>
  </si>
  <si>
    <t xml:space="preserve">        ↳ Poivre noir moulu</t>
  </si>
  <si>
    <t xml:space="preserve">    ↳ SAUCE TOMATE</t>
  </si>
  <si>
    <t xml:space="preserve">        ↳ Concentré de tomate — boîte 5/1 (collectivité)</t>
  </si>
  <si>
    <t xml:space="preserve">            ↳ Concentré de tomate double</t>
  </si>
  <si>
    <t xml:space="preserve">        ↳ FOND BLANC DE VEAU</t>
  </si>
  <si>
    <t xml:space="preserve">            ↳ Os et parures maigres de veau</t>
  </si>
  <si>
    <t xml:space="preserve">            ↳ Os de veau (pieds, jarret)</t>
  </si>
  <si>
    <t xml:space="preserve">            ↳ CAROTTE France extra colis 12kg</t>
  </si>
  <si>
    <t xml:space="preserve">            ↳ OIGNON jaune France cat.I 60-80mm</t>
  </si>
  <si>
    <t xml:space="preserve">            ↳ POIREAU France cat.I</t>
  </si>
  <si>
    <t xml:space="preserve">            ↳ CÉLERI-BRANCHE vert France cat.I</t>
  </si>
  <si>
    <t xml:space="preserve">            ↳ Clous de girofle (par 20) (conv.)</t>
  </si>
  <si>
    <t xml:space="preserve">            ↳ Poivre noir en grains entiers</t>
  </si>
  <si>
    <t xml:space="preserve">        ↳ Margarine de pâtisserie 80% MG</t>
  </si>
  <si>
    <t xml:space="preserve">        ↳ Herbes de Provence</t>
  </si>
  <si>
    <t xml:space="preserve">        ↳ Sucre blanc cristal sac 25 kg</t>
  </si>
  <si>
    <t>Fiche technique — MOUSSAKA</t>
  </si>
  <si>
    <t>MOUSSAKA  GRO_CDC_145</t>
  </si>
  <si>
    <t>1.</t>
  </si>
  <si>
    <t>2.</t>
  </si>
  <si>
    <t>3.</t>
  </si>
  <si>
    <t>4.</t>
  </si>
  <si>
    <t>5.</t>
  </si>
  <si>
    <t xml:space="preserve">    FARCE AGNEAU/TOMATE — BASE MOUSSAKA (TEXTE-FIDÈLE)</t>
  </si>
  <si>
    <t>6.</t>
  </si>
  <si>
    <t xml:space="preserve">    SAUCE TOMATE</t>
  </si>
  <si>
    <t xml:space="preserve">    SAUCE BÉCHAMEL</t>
  </si>
  <si>
    <t>7.</t>
  </si>
  <si>
    <t>8.</t>
  </si>
  <si>
    <t>↳ FARCE AGNEAU/TOMATE — BASE MOUSSAKA (TEXTE-FIDÈLE)  GRO-BOLO-D</t>
  </si>
  <si>
    <t xml:space="preserve">    Fond brun de veau reconstitue (collectivite)</t>
  </si>
  <si>
    <t xml:space="preserve">    Oignons émincés surgelés</t>
  </si>
  <si>
    <t xml:space="preserve">    Ails pelés 4G</t>
  </si>
  <si>
    <t xml:space="preserve">    HUILE OLIVE (L) (conv.)</t>
  </si>
  <si>
    <t xml:space="preserve">    Sel fin de cuisine</t>
  </si>
  <si>
    <t xml:space="preserve">    Poivre noir moulu</t>
  </si>
  <si>
    <t>↳ SAUCE BÉCHAMEL  GRO_CDC_200A</t>
  </si>
  <si>
    <t xml:space="preserve">    Farine de blé T55</t>
  </si>
  <si>
    <t>↳ Fond brun de veau reconstitue (collectivite)  GRO-FOND-VEAU</t>
  </si>
  <si>
    <t xml:space="preserve">    Eau (robinet - moy. France 2026)</t>
  </si>
  <si>
    <t>↳ SAUCE TOMATE  GRO_CDC_204</t>
  </si>
  <si>
    <t xml:space="preserve">    FOND BLANC DE VEAU</t>
  </si>
  <si>
    <t xml:space="preserve">    Concentré de tomate — boîte 5/1 (collectivité)</t>
  </si>
  <si>
    <t xml:space="preserve">    Margarine de pâtisserie 80% MG</t>
  </si>
  <si>
    <t xml:space="preserve">    Herbes de Provence</t>
  </si>
  <si>
    <t xml:space="preserve">    Sucre blanc cristal sac 25 kg</t>
  </si>
  <si>
    <t>↳ Concentré de tomate — boîte 5/1 (collectivité)  GRO-CONC-TOM-51</t>
  </si>
  <si>
    <t>↳ FOND BLANC DE VEAU  GRO_CDR_B264</t>
  </si>
  <si>
    <t xml:space="preserve">    Os et parures maigres de veau</t>
  </si>
  <si>
    <t xml:space="preserve">    Os de veau (pieds, jarret)</t>
  </si>
  <si>
    <t xml:space="preserve">    CAROTTE France extra colis 12kg</t>
  </si>
  <si>
    <t xml:space="preserve">    OIGNON jaune France cat.I 60-80mm</t>
  </si>
  <si>
    <t xml:space="preserve">    POIREAU France cat.I</t>
  </si>
  <si>
    <t xml:space="preserve">    CÉLERI-BRANCHE vert France cat.I</t>
  </si>
  <si>
    <t xml:space="preserve">    Clous de girofle (par 20) (conv.)</t>
  </si>
  <si>
    <t xml:space="preserve">    Poivre noir en grains entiers</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</si>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</sst>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9">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15.630882</v>
      </c>
      <c r="E7" s="6">
        <f>D7*$B$2</f>
        <v>15.630882</v>
      </c>
      <c r="F7" t="s">
        <v>15</v>
      </c>
      <c r="G7" s="8">
        <f>E7*0.0043000001</f>
        <v>0.067213</v>
      </c>
    </row>
    <row r="8">
      <c r="A8" t="s">
        <v>16</v>
      </c>
      <c r="B8" t="s">
        <v>17</v>
      </c>
      <c r="C8" t="s">
        <v>18</v>
      </c>
      <c r="D8" s="4">
        <v>1.223529</v>
      </c>
      <c r="E8" s="6">
        <f>D8*$B$2</f>
        <v>1.223529</v>
      </c>
      <c r="F8" t="s">
        <v>3</v>
      </c>
      <c r="G8" s="8">
        <f>E8*12.6000042404</f>
        <v>15.416471</v>
      </c>
    </row>
    <row r="9">
      <c r="A9" t="s">
        <v>19</v>
      </c>
      <c r="B9" t="s">
        <v>20</v>
      </c>
      <c r="C9" t="s">
        <v>21</v>
      </c>
      <c r="D9" s="4">
        <v>0.000424</v>
      </c>
      <c r="E9" s="6">
        <f>D9*$B$2</f>
        <v>0.000424</v>
      </c>
      <c r="F9" t="s">
        <v>22</v>
      </c>
      <c r="G9" s="8">
        <f>E9*24.9722530522</f>
        <v>0.010588</v>
      </c>
    </row>
    <row r="10">
      <c r="A10" t="s">
        <v>23</v>
      </c>
      <c r="B10" t="s">
        <v>24</v>
      </c>
      <c r="C10" t="s">
        <v>21</v>
      </c>
      <c r="D10" s="4">
        <v>0.0027</v>
      </c>
      <c r="E10" s="6">
        <f>D10*$B$2</f>
        <v>0.0027</v>
      </c>
      <c r="F10" t="s">
        <v>22</v>
      </c>
      <c r="G10" s="8">
        <f>E10*20</f>
        <v>0.054</v>
      </c>
    </row>
    <row r="11">
      <c r="A11" t="s">
        <v>25</v>
      </c>
      <c r="B11" t="s">
        <v>26</v>
      </c>
      <c r="C11" t="s">
        <v>21</v>
      </c>
      <c r="D11" s="4">
        <v>0.0054</v>
      </c>
      <c r="E11" s="6">
        <f>D11*$B$2</f>
        <v>0.0054</v>
      </c>
      <c r="F11" t="s">
        <v>22</v>
      </c>
      <c r="G11" s="8">
        <f>E11*14.8</f>
        <v>0.07992</v>
      </c>
    </row>
    <row r="12">
      <c r="A12" t="s">
        <v>27</v>
      </c>
      <c r="B12" t="s">
        <v>28</v>
      </c>
      <c r="C12" t="s">
        <v>21</v>
      </c>
      <c r="D12" s="4">
        <v>0.008471</v>
      </c>
      <c r="E12" s="6">
        <f>D12*$B$2</f>
        <v>0.008471</v>
      </c>
      <c r="F12" t="s">
        <v>22</v>
      </c>
      <c r="G12" s="8">
        <f>E12*11.999416695</f>
        <v>0.101647</v>
      </c>
    </row>
    <row r="13">
      <c r="A13" t="s">
        <v>29</v>
      </c>
      <c r="B13" t="s">
        <v>30</v>
      </c>
      <c r="C13" t="s">
        <v>21</v>
      </c>
      <c r="D13" s="4">
        <v>0.021118</v>
      </c>
      <c r="E13" s="6">
        <f>D13*$B$2</f>
        <v>0.021118</v>
      </c>
      <c r="F13" t="s">
        <v>22</v>
      </c>
      <c r="G13" s="8">
        <f>E13*12.4997910898</f>
        <v>0.263971</v>
      </c>
    </row>
    <row r="14">
      <c r="A14" t="s">
        <v>31</v>
      </c>
      <c r="B14" t="s">
        <v>32</v>
      </c>
      <c r="C14" t="s">
        <v>33</v>
      </c>
      <c r="D14" s="4">
        <v>0.021176</v>
      </c>
      <c r="E14" s="6">
        <f>D14*$B$2</f>
        <v>0.021176</v>
      </c>
      <c r="F14" t="s">
        <v>22</v>
      </c>
      <c r="G14" s="8">
        <f>E14*9.5002111158</f>
        <v>0.201176</v>
      </c>
    </row>
    <row r="15">
      <c r="A15" t="s">
        <v>34</v>
      </c>
      <c r="B15" t="s">
        <v>35</v>
      </c>
      <c r="C15" t="s">
        <v>36</v>
      </c>
      <c r="D15" s="4">
        <v>0.867353</v>
      </c>
      <c r="E15" s="6">
        <f>D15*$B$2</f>
        <v>0.867353</v>
      </c>
      <c r="F15" t="s">
        <v>22</v>
      </c>
      <c r="G15" s="8">
        <f>E15*0.559999962</f>
        <v>0.485718</v>
      </c>
    </row>
    <row r="16">
      <c r="A16" t="s">
        <v>37</v>
      </c>
      <c r="B16" t="s">
        <v>38</v>
      </c>
      <c r="C16" t="s">
        <v>39</v>
      </c>
      <c r="D16" s="4">
        <v>0.075</v>
      </c>
      <c r="E16" s="6">
        <f>D16*$B$2</f>
        <v>0.075</v>
      </c>
      <c r="F16" t="s">
        <v>22</v>
      </c>
      <c r="G16" s="8">
        <f>E16*19.69</f>
        <v>1.47675</v>
      </c>
    </row>
    <row r="17">
      <c r="A17" t="s">
        <v>40</v>
      </c>
      <c r="B17" t="s">
        <v>41</v>
      </c>
      <c r="C17" t="s">
        <v>42</v>
      </c>
      <c r="D17" s="4">
        <v>0.2</v>
      </c>
      <c r="E17" s="6">
        <f>D17*$B$2</f>
        <v>0.2</v>
      </c>
      <c r="F17" t="s">
        <v>43</v>
      </c>
      <c r="G17" s="8">
        <f>E17*65.22</f>
        <v>13.044</v>
      </c>
    </row>
    <row r="18">
      <c r="A18" t="s">
        <v>44</v>
      </c>
      <c r="B18" t="s">
        <v>45</v>
      </c>
      <c r="C18" t="s">
        <v>46</v>
      </c>
      <c r="D18" s="4">
        <v>9</v>
      </c>
      <c r="E18" s="6">
        <f>D18*$B$2</f>
        <v>9</v>
      </c>
      <c r="F18" t="s">
        <v>15</v>
      </c>
      <c r="G18" s="8">
        <f>E18*1.67</f>
        <v>15.03</v>
      </c>
    </row>
    <row r="19">
      <c r="A19" t="s">
        <v>47</v>
      </c>
      <c r="B19" t="s">
        <v>48</v>
      </c>
      <c r="C19" t="s">
        <v>49</v>
      </c>
      <c r="D19" s="4">
        <v>0.585</v>
      </c>
      <c r="E19" s="6">
        <f>D19*$B$2</f>
        <v>0.585</v>
      </c>
      <c r="F19" t="s">
        <v>22</v>
      </c>
      <c r="G19" s="8">
        <f>E19*5.2</f>
        <v>3.042</v>
      </c>
    </row>
    <row r="20">
      <c r="A20" t="s">
        <v>50</v>
      </c>
      <c r="B20" t="s">
        <v>51</v>
      </c>
      <c r="C20" t="s">
        <v>49</v>
      </c>
      <c r="D20" s="4">
        <v>0.705882</v>
      </c>
      <c r="E20" s="6">
        <f>D20*$B$2</f>
        <v>0.705882</v>
      </c>
      <c r="F20" t="s">
        <v>22</v>
      </c>
      <c r="G20" s="8">
        <f>E20*3.6000018</f>
        <v>2.541176</v>
      </c>
    </row>
    <row r="21">
      <c r="A21" t="s">
        <v>52</v>
      </c>
      <c r="B21" t="s">
        <v>53</v>
      </c>
      <c r="C21" t="s">
        <v>54</v>
      </c>
      <c r="D21" s="4">
        <v>1.5</v>
      </c>
      <c r="E21" s="6">
        <f>D21*$B$2</f>
        <v>1.5</v>
      </c>
      <c r="F21" t="s">
        <v>22</v>
      </c>
      <c r="G21" s="8">
        <f>E21*7.2</f>
        <v>10.8</v>
      </c>
    </row>
    <row r="22">
      <c r="A22" t="s">
        <v>55</v>
      </c>
      <c r="B22" t="s">
        <v>56</v>
      </c>
      <c r="C22" t="s">
        <v>57</v>
      </c>
      <c r="D22" s="4">
        <v>0.847059</v>
      </c>
      <c r="E22" s="6">
        <f>D22*$B$2</f>
        <v>0.847059</v>
      </c>
      <c r="F22" t="s">
        <v>22</v>
      </c>
      <c r="G22" s="8">
        <f>E22*1.0999997708</f>
        <v>0.931765</v>
      </c>
    </row>
    <row r="23">
      <c r="A23" t="s">
        <v>58</v>
      </c>
      <c r="B23" t="s">
        <v>59</v>
      </c>
      <c r="C23" t="s">
        <v>57</v>
      </c>
      <c r="D23" s="4">
        <v>0.677647</v>
      </c>
      <c r="E23" s="6">
        <f>D23*$B$2</f>
        <v>0.677647</v>
      </c>
      <c r="F23" t="s">
        <v>22</v>
      </c>
      <c r="G23" s="8">
        <f>E23*1.8000001563</f>
        <v>1.219765</v>
      </c>
    </row>
    <row r="24">
      <c r="A24" t="s">
        <v>60</v>
      </c>
      <c r="B24" t="s">
        <v>61</v>
      </c>
      <c r="C24" t="s">
        <v>57</v>
      </c>
      <c r="D24" s="4">
        <v>0.847059</v>
      </c>
      <c r="E24" s="6">
        <f>D24*$B$2</f>
        <v>0.847059</v>
      </c>
      <c r="F24" t="s">
        <v>22</v>
      </c>
      <c r="G24" s="8">
        <f>E24*0.3999999167</f>
        <v>0.338824</v>
      </c>
    </row>
    <row r="25">
      <c r="A25" t="s">
        <v>62</v>
      </c>
      <c r="B25" t="s">
        <v>63</v>
      </c>
      <c r="C25" t="s">
        <v>57</v>
      </c>
      <c r="D25" s="4">
        <v>1.694118</v>
      </c>
      <c r="E25" s="6">
        <f>D25*$B$2</f>
        <v>1.694118</v>
      </c>
      <c r="F25" t="s">
        <v>22</v>
      </c>
      <c r="G25" s="8">
        <f>E25*0.8999998125</f>
        <v>1.524706</v>
      </c>
    </row>
    <row r="26">
      <c r="A26" t="s">
        <v>64</v>
      </c>
      <c r="B26" t="s">
        <v>65</v>
      </c>
      <c r="C26" t="s">
        <v>66</v>
      </c>
      <c r="D26" s="4">
        <v>0.482353</v>
      </c>
      <c r="E26" s="6">
        <f>D26*$B$2</f>
        <v>0.482353</v>
      </c>
      <c r="F26" t="s">
        <v>22</v>
      </c>
      <c r="G26" s="8">
        <f>E26*8.109999011</f>
        <v>3.911882</v>
      </c>
    </row>
    <row r="27">
      <c r="A27" t="s">
        <v>67</v>
      </c>
      <c r="B27" t="s">
        <v>68</v>
      </c>
      <c r="C27" t="s">
        <v>69</v>
      </c>
      <c r="D27" s="4">
        <v>0.205353</v>
      </c>
      <c r="E27" s="6">
        <f>D27*$B$2</f>
        <v>0.205353</v>
      </c>
      <c r="F27" t="s">
        <v>22</v>
      </c>
      <c r="G27" s="8">
        <f>E27*0.3499998997</f>
        <v>0.071874</v>
      </c>
    </row>
    <row r="28">
      <c r="A28" t="s">
        <v>70</v>
      </c>
      <c r="B28" t="s">
        <v>71</v>
      </c>
      <c r="C28" t="s">
        <v>72</v>
      </c>
      <c r="D28" s="4">
        <v>0.141176</v>
      </c>
      <c r="E28" s="6">
        <f>D28*$B$2</f>
        <v>0.141176</v>
      </c>
      <c r="F28" t="s">
        <v>22</v>
      </c>
      <c r="G28" s="8">
        <f>E28*0.8200027333</f>
        <v>0.115765</v>
      </c>
    </row>
    <row r="29">
      <c r="A29" t="s">
        <v>73</v>
      </c>
      <c r="B29" t="s">
        <v>74</v>
      </c>
      <c r="C29" t="s">
        <v>75</v>
      </c>
      <c r="D29" s="4">
        <v>20</v>
      </c>
      <c r="E29" s="6">
        <f>D29*$B$2</f>
        <v>20</v>
      </c>
      <c r="F29" t="s">
        <v>22</v>
      </c>
      <c r="G29" s="8">
        <f>E29*8.08</f>
        <v>161.6</v>
      </c>
    </row>
    <row r="30">
      <c r="A30" t="s">
        <v>76</v>
      </c>
      <c r="B30" t="s">
        <v>77</v>
      </c>
      <c r="C30" t="s">
        <v>75</v>
      </c>
      <c r="D30" s="4">
        <v>4.617647</v>
      </c>
      <c r="E30" s="6">
        <f>D30*$B$2</f>
        <v>4.617647</v>
      </c>
      <c r="F30" t="s">
        <v>22</v>
      </c>
      <c r="G30" s="8">
        <f>E30*3.8900000496</f>
        <v>17.962647</v>
      </c>
    </row>
    <row r="31">
      <c r="A31" t="s">
        <v>78</v>
      </c>
      <c r="B31" t="s">
        <v>79</v>
      </c>
      <c r="C31" t="s">
        <v>80</v>
      </c>
      <c r="D31" s="4">
        <v>16</v>
      </c>
      <c r="E31" s="6">
        <f>D31*$B$2</f>
        <v>16</v>
      </c>
      <c r="F31" t="s">
        <v>22</v>
      </c>
      <c r="G31" s="8">
        <f>E31*13.5</f>
        <v>216</v>
      </c>
    </row>
    <row r="32">
      <c r="A32" t="s" s="9">
        <v>81</v>
      </c>
      <c r="B32" t="s">
        <v>82</v>
      </c>
      <c r="C32" t="s">
        <v>83</v>
      </c>
      <c r="D32" s="4">
        <v>4.235294</v>
      </c>
      <c r="E32" s="6">
        <f>D32*$B$2</f>
        <v>4.235294</v>
      </c>
      <c r="F32" t="s">
        <v>22</v>
      </c>
      <c r="G32" s="8">
        <f>E32*2.5000000694</f>
        <v>10.588235</v>
      </c>
    </row>
    <row r="33">
      <c r="A33" t="s" s="9">
        <v>84</v>
      </c>
      <c r="B33" t="s">
        <v>85</v>
      </c>
      <c r="C33" t="s">
        <v>83</v>
      </c>
      <c r="D33" s="4">
        <v>4.235294</v>
      </c>
      <c r="E33" s="6">
        <f>D33*$B$2</f>
        <v>4.235294</v>
      </c>
      <c r="F33" t="s">
        <v>22</v>
      </c>
      <c r="G33" s="8">
        <f>E33*2.0000000556</f>
        <v>8.470588</v>
      </c>
    </row>
    <row r="34">
      <c r="A34"/>
      <c r="B34"/>
      <c r="C34"/>
      <c r="D34"/>
      <c r="E34"/>
      <c r="F34" t="s" s="10">
        <v>86</v>
      </c>
      <c r="G34" s="11">
        <f>SUM(G7:G33)</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87</v>
      </c>
      <c r="B1" t="s" s="7">
        <v>88</v>
      </c>
      <c r="C1" t="s" s="7">
        <v>89</v>
      </c>
      <c r="D1" t="s" s="7">
        <v>90</v>
      </c>
      <c r="E1" t="s" s="7">
        <v>91</v>
      </c>
      <c r="F1" t="s" s="7">
        <v>92</v>
      </c>
    </row>
    <row r="2">
      <c r="A2" t="s">
        <v>93</v>
      </c>
      <c r="B2">
        <v>1</v>
      </c>
      <c r="C2"/>
      <c r="D2" t="inlineStr" s="12">
        <is>
          <t>Mise en place du poste de travail — Vérifiez les DLC, pesez et mesurez toutes les denrées, sélectionnez le matériel. Désinfectez le matériel et le poste de travail suivant les protocoles.</t>
        </is>
      </c>
      <c r="E2" t="s" s="12"/>
      <c r="F2"/>
    </row>
    <row r="3">
      <c r="A3" t="s">
        <v>93</v>
      </c>
      <c r="B3">
        <v>2</v>
      </c>
      <c r="C3"/>
      <c r="D3" t="inlineStr" s="12">
        <is>
          <t>Préparer les bacs — Faites fondre le beurre et badigeonnez l'intérieur de 6 bacs GN. NOTE (a_verifier) : aucun grammage de beurre de badigeonnage n'est donné dans les DENRÉES de la fiche source -- point ouvert, non chiffré dans cette migration, à compléter après recherche mercuriale/convention de graissage existante.</t>
        </is>
      </c>
      <c r="E3" t="s" s="12"/>
      <c r="F3"/>
    </row>
    <row r="4">
      <c r="A4" t="s">
        <v>93</v>
      </c>
      <c r="B4">
        <v>3</v>
      </c>
      <c r="C4"/>
      <c r="D4" t="s" s="12">
        <v>94</v>
      </c>
      <c r="E4" t="s" s="12"/>
      <c r="F4"/>
    </row>
    <row r="5">
      <c r="A5" t="s">
        <v>93</v>
      </c>
      <c r="B5">
        <v>4</v>
      </c>
      <c r="C5"/>
      <c r="D5" t="s" s="12">
        <v>95</v>
      </c>
      <c r="E5" t="s" s="12"/>
      <c r="F5"/>
    </row>
    <row r="6">
      <c r="A6" t="s">
        <v>93</v>
      </c>
      <c r="B6">
        <v>5</v>
      </c>
      <c r="C6"/>
      <c r="D6" t="inlineStr" s="12">
        <is>
          <t>Confectionner la farce — Faites revenir à l'huile d'olive les oignons émincés et l'ail haché. Ajoutez l'épaule d'agneau hachée, faites revenir. Mouillez avec le fond brun de veau lié. Liez avec 6 litres de sauce tomate. Ajoutez les épices et condiments (sel, poivre). Portez à ébullition, réduisez, laissez mijoter. Dégraissez, rectifiez l'assaisonnement.</t>
        </is>
      </c>
      <c r="E6" t="s" s="12"/>
      <c r="F6"/>
    </row>
    <row r="7">
      <c r="A7" t="s">
        <v>93</v>
      </c>
      <c r="B7">
        <v>6</v>
      </c>
      <c r="C7"/>
      <c r="D7" t="inlineStr" s="12">
        <is>
          <t>Garnir et monter — Disposez une couche d'aubergines grillées dans le fond des bacs beurrés. Répartissez la farce agneau/tomate. Étagez une nouvelle couche d'aubergines. Saucez le dessus avec le reste de la sauce tomate. Nappez de sauce béchamel. Suggestion : remplacer l'emmenthal par de la feta émiettée.</t>
        </is>
      </c>
      <c r="E7" t="s" s="12"/>
      <c r="F7"/>
    </row>
    <row r="8">
      <c r="A8" t="s">
        <v>93</v>
      </c>
      <c r="B8">
        <v>7</v>
      </c>
      <c r="C8"/>
      <c r="D8" t="s" s="12">
        <v>96</v>
      </c>
      <c r="E8" t="s" s="12"/>
      <c r="F8"/>
    </row>
    <row r="9">
      <c r="A9" t="s">
        <v>93</v>
      </c>
      <c r="B9">
        <v>8</v>
      </c>
      <c r="C9"/>
      <c r="D9" t="s" s="12">
        <v>97</v>
      </c>
      <c r="E9" t="s" s="12"/>
      <c r="F9"/>
    </row>
    <row r="10">
      <c r="A10" t="s">
        <v>98</v>
      </c>
      <c r="B10">
        <v>1</v>
      </c>
      <c r="C10"/>
      <c r="D10" t="inlineStr" s="12">
        <is>
          <t>Mise en place du poste de travail — Vérifier les D.L.C., peser les denrées, sélectionner le matériel. Désinfecter le matériel et le poste de travail suivant les protocoles.</t>
        </is>
      </c>
      <c r="E10" t="s" s="12"/>
      <c r="F10"/>
    </row>
    <row r="11">
      <c r="A11" t="s">
        <v>98</v>
      </c>
      <c r="B11">
        <v>2</v>
      </c>
      <c r="C11"/>
      <c r="D11" t="inlineStr" s="12">
        <is>
          <t>Préparations préliminaires — Déconditionner la viande d'agneau hachée suivant la procédure, réserver au froid. Élaborer le fond brun de veau lié à partir de fond déshydraté, en suivant les recommandations du fabricant.</t>
        </is>
      </c>
      <c r="E11" t="s" s="12"/>
      <c r="F11"/>
    </row>
    <row r="12">
      <c r="A12" t="s">
        <v>98</v>
      </c>
      <c r="B12">
        <v>3</v>
      </c>
      <c r="C12"/>
      <c r="D12" t="inlineStr" s="12">
        <is>
          <t>Confectionner la farce — Dans une sauteuse, faire revenir à l'huile d'olive les oignons émincés et l'ail haché. Mouiller avec le fond brun de veau lié, ajouter la sauce tomate (lien récursif GRO_CDC_204, 6L pour la farce). Ajouter la viande d'agneau hachée, cuire à feu doux en remuant, sans faire attacher le fond.</t>
        </is>
      </c>
      <c r="E12" t="s" s="12"/>
      <c r="F12"/>
    </row>
    <row r="13">
      <c r="A13" t="s">
        <v>98</v>
      </c>
      <c r="B13">
        <v>4</v>
      </c>
      <c r="C13"/>
      <c r="D13" t="inlineStr" s="12">
        <is>
          <t>Finition — Rectifier l'assaisonnement. Contrôler la température suivant la procédure de fin de cuisson. Réserver au chaud en attente de montage (la farce sert à la couche centrale de la Moussaka, Fiche 145, en alternance avec les aubergines grillées).</t>
        </is>
      </c>
      <c r="E13" t="s" s="12"/>
      <c r="F13"/>
    </row>
    <row r="14">
      <c r="A14" t="s">
        <v>99</v>
      </c>
      <c r="B14">
        <v>1</v>
      </c>
      <c r="C14"/>
      <c r="D14" t="inlineStr" s="12">
        <is>
          <t>Mise en place du poste de travail — Vérifier les D.L.C., peser les denrées, sélectionner le matériel. Désinfecter le matériel et le poste de travail suivant les protocoles. Mettre en fonction le bain-marie.</t>
        </is>
      </c>
      <c r="E14" t="s" s="12"/>
      <c r="F14"/>
    </row>
    <row r="15">
      <c r="A15" t="s">
        <v>99</v>
      </c>
      <c r="B15">
        <v>2</v>
      </c>
      <c r="C15"/>
      <c r="D15" t="inlineStr" s="12">
        <is>
          <t>Confectionner le roux — Dans un rondeau, faire fondre le beurre. Ajouter la farine tamisée. Mélanger au fouet et laisser cuire sans coloration. Au terme de la cuisson, le roux blanchit et devient mousseux. Laisser refroidir le roux dans le rondeau, en prévision de sa réutilisation pour la confection de la sauce.</t>
        </is>
      </c>
      <c r="E15" t="s" s="12"/>
      <c r="F15"/>
    </row>
    <row r="16">
      <c r="A16" t="s">
        <v>99</v>
      </c>
      <c r="B16">
        <v>3</v>
      </c>
      <c r="C16"/>
      <c r="D16" t="inlineStr" s="12">
        <is>
          <t>Confectionner la béchamel — Rincer un rondeau à l'eau. Mettre 1/4 de L d'eau dans le fond du rondeau pour éviter au lait de coller. Dans ce rondeau, faire bouillir le lait. Verser le lait bouillant sur le roux tiédi. Mélanger au fouet énergiquement les deux éléments. Porter à ébullition, laisser cuire 10 minutes environ sans cesser de remuer, pour que la sauce n'attache pas au fond du rondeau. Pour éviter de passer au chinois et pour rendre en même temps la sauce fluide et onctueuse, émulsionner la sauce au mixeur. Débarrasser la sauce dans un bac GN 1/2 H 250. Filmer le bac avec du film alimentaire étirable. Respecter la procédure de fin de cuisson. Réserver au bain-marie ou en armoire chaude et maintenir à +63°C à cœur.</t>
        </is>
      </c>
      <c r="E16" t="s" s="12"/>
      <c r="F16"/>
    </row>
    <row r="17">
      <c r="A17" t="s">
        <v>99</v>
      </c>
      <c r="B17">
        <v>4</v>
      </c>
      <c r="C17"/>
      <c r="D17" t="inlineStr" s="12">
        <is>
          <t>Sauces dérivées — Sauce crème : soustraire 2,5L de lait à la recette et ajouter le même volume en crème fraîche en liaison terminale. Sauce Mornay : au terme de la cuisson, lier hors du feu avec 1/2L de jaunes d'œufs pasteurisés et ajouter 1kg de gruyère râpé. Sauce Soubise : pendant la confection, faire fondre avec 500g de margarine ou beurre, 4kg d'oignons émincés surgelés ; ajouter l'oignon fondu à la béchamel, cuire ensemble, rectifier, passer au mixeur. Sauce roquefort : ajouter 500g de roquefort ou bleu d'Auvergne émietté dans la sauce crème et faire monter au mixeur. Sauce aurore : ajouter 1/4 de volume de sauce tomate à la sauce crème, mixer.</t>
        </is>
      </c>
      <c r="E17" t="s" s="12"/>
      <c r="F17"/>
    </row>
    <row r="18">
      <c r="A18" t="s">
        <v>100</v>
      </c>
      <c r="B18">
        <v>1</v>
      </c>
      <c r="C18" t="s">
        <v>101</v>
      </c>
      <c r="D18" t="s" s="12">
        <v>102</v>
      </c>
      <c r="E18" t="s" s="12"/>
      <c r="F18"/>
    </row>
    <row r="19">
      <c r="A19" t="s">
        <v>103</v>
      </c>
      <c r="B19">
        <v>1</v>
      </c>
      <c r="C19"/>
      <c r="D19" t="inlineStr" s="12">
        <is>
          <t>Mise en place du poste de travail — Vérifier les D.L.C., peser les denrées, sélectionner le matériel. Désinfecter le matériel et le poste de travail suivant les protocoles.</t>
        </is>
      </c>
      <c r="E19" t="s" s="12"/>
      <c r="F19"/>
    </row>
    <row r="20">
      <c r="A20" t="s">
        <v>103</v>
      </c>
      <c r="B20">
        <v>2</v>
      </c>
      <c r="C20"/>
      <c r="D20" t="inlineStr" s="12">
        <is>
          <t>Préparations préliminaires — Déconditionner les boîtes de conserve suivant la procédure. Débarrasser le concentré de tomate dans une calotte, filmer et stocker au froid en attente d'utilisation. Dans un rondeau, réaliser 6 litres de fond blanc de veau à partir de fond déshydraté en suivant les recommandations du fabricant. Maintenir au chaud en attente d'utilisation.</t>
        </is>
      </c>
      <c r="E20" t="s" s="12"/>
      <c r="F20"/>
    </row>
    <row r="21">
      <c r="A21" t="s">
        <v>103</v>
      </c>
      <c r="B21">
        <v>3</v>
      </c>
      <c r="C21"/>
      <c r="D21" t="inlineStr" s="12">
        <is>
          <t>Confectionner la sauce tomate — Dans un rondeau ou une sauteuse, faire revenir dans la margarine, sans trop de coloration, les oignons émincés. Singer les oignons. Cuire et faire blondir la farine sans cesser de remuer avec une spatule. Ajouter la tomate concentrée. Mélanger l'ensemble. Mouiller avec le fond blanc de veau. Ajouter les épices, les condiments et les aromates. Porter à ébullition, réduire la source de chaleur et cuire à feu doux pendant 15 minutes. Passer au chinois ou mixer la sauce. Le choix se fera en fonction de l'utilisation de la sauce. Rectifier l'assaisonnement. Ajouter du sucre pour retirer, éventuellement, l'acidité de la tomate concentrée. Débarrasser la sauce dans un bac GN 1/2 H 250. Tamponner la surface de la sauce avec des parcelles de beurre. Couvrir ou filmer. Respecter la procédure de fin de cuisson. Stocker en armoire chaude dans un bain-marie et maintenir à une température de +63°C à cœur en attente de consommation.</t>
        </is>
      </c>
      <c r="E21" t="s" s="12"/>
      <c r="F21"/>
    </row>
    <row r="22">
      <c r="A22" t="s">
        <v>103</v>
      </c>
      <c r="B22">
        <v>4</v>
      </c>
      <c r="C22"/>
      <c r="D22" t="inlineStr" s="12">
        <is>
          <t>Suggestions — Cette sauce tomate de base peut être aromatisée avec du basilic, de l'origan, de la fleur de thym, etc. Monter au beurre. Elle peut être ajoutée à un fond de cuisson ou à une autre sauce.</t>
        </is>
      </c>
      <c r="E22" t="s" s="12"/>
      <c r="F22"/>
    </row>
    <row r="23">
      <c r="A23" t="s">
        <v>104</v>
      </c>
      <c r="B23"/>
      <c r="C23"/>
      <c r="D23" t="inlineStr" s="12">
        <is>
          <t>Pivot de conversion : 1 boîte 5/1 de concentré de tomate double 28% = 4,500kg net (source : Comptoir des Restaurateurs / Toquelia, réf. 0040918, fiche produit fournisseur, recherche web 20/09/2026, décision Palika). Distinct du pivot GRO-CONC-TOMATE (boîte 4/4, 0,880kg) — format 5/1 différent, pas une conversion proportionnelle du 4/4. Écart avec CONS-TOMATE-CUB (2,300kg/boîte 5/1, tomate CONCASSÉE avec jus de couverture) jugé cohérent : le concentré est une pâte dense sans eau ajoutée. a_verifier=1 sur le lien interne, une seule source trouvée à ce jour. À utiliser pour toute fiche CDC exprimant le concentré de tomate en boîte(s) 5/1 (ex. GRO_CDC_204).</t>
        </is>
      </c>
      <c r="E23"/>
      <c r="F23"/>
    </row>
    <row r="24">
      <c r="A24" t="s">
        <v>105</v>
      </c>
      <c r="B24">
        <v>1</v>
      </c>
      <c r="C24" t="s">
        <v>106</v>
      </c>
      <c r="D24" t="s" s="12">
        <v>107</v>
      </c>
      <c r="E24" t="s" s="12">
        <v>108</v>
      </c>
      <c r="F24"/>
    </row>
    <row r="25">
      <c r="A25" t="s">
        <v>105</v>
      </c>
      <c r="B25">
        <v>2</v>
      </c>
      <c r="C25" t="s">
        <v>109</v>
      </c>
      <c r="D25" t="s" s="12">
        <v>110</v>
      </c>
      <c r="E25" t="s" s="12">
        <v>111</v>
      </c>
      <c r="F25"/>
    </row>
    <row r="26">
      <c r="A26" t="s">
        <v>105</v>
      </c>
      <c r="B26">
        <v>3</v>
      </c>
      <c r="C26" t="s">
        <v>112</v>
      </c>
      <c r="D26" t="inlineStr" s="12">
        <is>
          <t>Blanchir les os et la viande (ils peuvent être mis à dégorger au préalable) — Mouiller à l'eau froide, porter à ébullition, laisser frémir quelques minutes en écumant ; rafraîchir à l'eau courante, rincer, égoutter ; rincer le récipient.</t>
        </is>
      </c>
      <c r="E26" t="s" s="12">
        <v>113</v>
      </c>
      <c r="F26"/>
    </row>
    <row r="27">
      <c r="A27" t="s">
        <v>105</v>
      </c>
      <c r="B27">
        <v>4</v>
      </c>
      <c r="C27" t="s">
        <v>114</v>
      </c>
      <c r="D27" t="s" s="12">
        <v>115</v>
      </c>
      <c r="E27" t="s" s="12">
        <v>116</v>
      </c>
      <c r="F27"/>
    </row>
    <row r="28">
      <c r="A28" t="s">
        <v>105</v>
      </c>
      <c r="B28">
        <v>5</v>
      </c>
      <c r="C28" t="s">
        <v>109</v>
      </c>
      <c r="D28" t="inlineStr" s="12">
        <is>
          <t>Préparer et ajouter la garniture aromatique — Éplucher et laver les légumes ; tailler les carottes en tronçons ; confectionner le bouquet garni avec les blancs de poireau et le céleri ; piquer l'oignon d'un clou de girofle.</t>
        </is>
      </c>
      <c r="E28" t="s" s="12">
        <v>117</v>
      </c>
      <c r="F28"/>
    </row>
    <row r="29">
      <c r="A29" t="s">
        <v>105</v>
      </c>
      <c r="B29">
        <v>6</v>
      </c>
      <c r="C29" t="s">
        <v>118</v>
      </c>
      <c r="D29" t="inlineStr" s="12">
        <is>
          <t>Maintenir à très faible ébullition durant 2 h 30 à 3 h — Écumer, dégraisser, dépouiller aussi souvent que nécessaire ; compenser l'évaporation avec un peu d'eau bouillante ; quelques grains de poivre concassé peuvent être ajoutés quelques minutes avant la fin.</t>
        </is>
      </c>
      <c r="E29" t="s" s="12"/>
      <c r="F29"/>
    </row>
    <row r="30">
      <c r="A30" t="s">
        <v>105</v>
      </c>
      <c r="B30">
        <v>7</v>
      </c>
      <c r="C30"/>
      <c r="D30" t="inlineStr" s="12">
        <is>
          <t>Passer le fond au chinois étamine sans le fouler ni le remuer — il doit être parfaitement limpide, non « laiteux » ; dégraisser à nouveau si nécessaire ; refroidir rapidement et réserver à couvert à + 3 °C maximum.</t>
        </is>
      </c>
      <c r="E30" t="s" s="12"/>
      <c r="F30"/>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63"/>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119</v>
      </c>
      <c r="B1" t="s" s="7">
        <v>120</v>
      </c>
      <c r="C1" t="s" s="7">
        <v>121</v>
      </c>
      <c r="D1" t="s" s="7">
        <v>122</v>
      </c>
      <c r="E1" t="s" s="7">
        <v>10</v>
      </c>
    </row>
    <row r="2">
      <c r="A2">
        <v>0</v>
      </c>
      <c r="B2" t="s">
        <v>93</v>
      </c>
      <c r="C2" t="s">
        <v>123</v>
      </c>
      <c r="D2" s="6">
        <f>'Besoins'!$B$2*100</f>
        <v>100</v>
      </c>
      <c r="E2" t="s">
        <v>3</v>
      </c>
    </row>
    <row r="3">
      <c r="A3">
        <v>1</v>
      </c>
      <c r="B3" t="s">
        <v>124</v>
      </c>
      <c r="C3" t="s">
        <v>123</v>
      </c>
      <c r="D3" s="6">
        <f>'Besoins'!$B$2*9</f>
        <v>9</v>
      </c>
      <c r="E3" t="s">
        <v>15</v>
      </c>
    </row>
    <row r="4">
      <c r="A4">
        <v>1</v>
      </c>
      <c r="B4" t="s">
        <v>125</v>
      </c>
      <c r="C4" t="s">
        <v>126</v>
      </c>
      <c r="D4" s="6">
        <f>'Besoins'!$B$2*20</f>
        <v>20</v>
      </c>
      <c r="E4" t="s">
        <v>22</v>
      </c>
    </row>
    <row r="5">
      <c r="A5">
        <v>1</v>
      </c>
      <c r="B5" t="s">
        <v>127</v>
      </c>
      <c r="C5" t="s">
        <v>123</v>
      </c>
      <c r="D5" s="6">
        <f>'Besoins'!$B$2*9</f>
        <v>9</v>
      </c>
      <c r="E5" t="s">
        <v>15</v>
      </c>
    </row>
    <row r="6">
      <c r="A6">
        <v>1</v>
      </c>
      <c r="B6" t="s">
        <v>128</v>
      </c>
      <c r="C6" t="s">
        <v>126</v>
      </c>
      <c r="D6" s="6">
        <f>'Besoins'!$B$2*1.5</f>
        <v>1.5</v>
      </c>
      <c r="E6" t="s">
        <v>22</v>
      </c>
    </row>
    <row r="7">
      <c r="A7">
        <v>2</v>
      </c>
      <c r="B7" t="s">
        <v>129</v>
      </c>
      <c r="C7" t="s">
        <v>126</v>
      </c>
      <c r="D7" s="6">
        <f>'Besoins'!$B$2*9</f>
        <v>9</v>
      </c>
      <c r="E7" t="s">
        <v>15</v>
      </c>
    </row>
    <row r="8">
      <c r="A8">
        <v>2</v>
      </c>
      <c r="B8" t="s">
        <v>130</v>
      </c>
      <c r="C8" t="s">
        <v>126</v>
      </c>
      <c r="D8" s="6">
        <f>'Besoins'!$B$2*16</f>
        <v>16</v>
      </c>
      <c r="E8" t="s">
        <v>22</v>
      </c>
    </row>
    <row r="9">
      <c r="A9">
        <v>2</v>
      </c>
      <c r="B9" t="s">
        <v>131</v>
      </c>
      <c r="C9" t="s">
        <v>126</v>
      </c>
      <c r="D9" s="6">
        <f>'Besoins'!$B$2*2.5</f>
        <v>2.5</v>
      </c>
      <c r="E9" t="s">
        <v>22</v>
      </c>
    </row>
    <row r="10">
      <c r="A10">
        <v>2</v>
      </c>
      <c r="B10" t="s">
        <v>132</v>
      </c>
      <c r="C10" t="s">
        <v>126</v>
      </c>
      <c r="D10" s="6">
        <f>'Besoins'!$B$2*0.0027</f>
        <v>0.0027</v>
      </c>
      <c r="E10" t="s">
        <v>22</v>
      </c>
    </row>
    <row r="11">
      <c r="A11">
        <v>2</v>
      </c>
      <c r="B11" t="s">
        <v>133</v>
      </c>
      <c r="C11" t="s">
        <v>126</v>
      </c>
      <c r="D11" s="6">
        <f>'Besoins'!$B$2*0.2</f>
        <v>0.2</v>
      </c>
      <c r="E11" t="s">
        <v>22</v>
      </c>
    </row>
    <row r="12">
      <c r="A12">
        <v>2</v>
      </c>
      <c r="B12" t="s">
        <v>134</v>
      </c>
      <c r="C12" t="s">
        <v>126</v>
      </c>
      <c r="D12" s="6">
        <f>'Besoins'!$B$2*0.585</f>
        <v>0.585</v>
      </c>
      <c r="E12" t="s">
        <v>22</v>
      </c>
    </row>
    <row r="13">
      <c r="A13">
        <v>2</v>
      </c>
      <c r="B13" t="s">
        <v>135</v>
      </c>
      <c r="C13" t="s">
        <v>136</v>
      </c>
      <c r="D13" s="6">
        <f>'Besoins'!$B$2*1</f>
        <v>1</v>
      </c>
      <c r="E13" t="s">
        <v>15</v>
      </c>
    </row>
    <row r="14">
      <c r="A14">
        <v>2</v>
      </c>
      <c r="B14" t="s">
        <v>137</v>
      </c>
      <c r="C14" t="s">
        <v>126</v>
      </c>
      <c r="D14" s="6">
        <f>'Besoins'!$B$2*0.585</f>
        <v>0.585</v>
      </c>
      <c r="E14" t="s">
        <v>22</v>
      </c>
    </row>
    <row r="15">
      <c r="A15">
        <v>2</v>
      </c>
      <c r="B15" t="s">
        <v>138</v>
      </c>
      <c r="C15" t="s">
        <v>123</v>
      </c>
      <c r="D15" s="6">
        <f>'Besoins'!$B$2*3</f>
        <v>3</v>
      </c>
      <c r="E15" t="s">
        <v>15</v>
      </c>
    </row>
    <row r="16">
      <c r="A16">
        <v>2</v>
      </c>
      <c r="B16" t="s">
        <v>139</v>
      </c>
      <c r="C16" t="s">
        <v>126</v>
      </c>
      <c r="D16" s="6">
        <f>'Besoins'!$B$2*0.09</f>
        <v>0.09</v>
      </c>
      <c r="E16" t="s">
        <v>22</v>
      </c>
    </row>
    <row r="17">
      <c r="A17">
        <v>3</v>
      </c>
      <c r="B17" t="s">
        <v>140</v>
      </c>
      <c r="C17" t="s">
        <v>126</v>
      </c>
      <c r="D17" s="6">
        <f>'Besoins'!$B$2*2.925</f>
        <v>2.925</v>
      </c>
      <c r="E17" t="s">
        <v>15</v>
      </c>
    </row>
    <row r="18">
      <c r="A18">
        <v>3</v>
      </c>
      <c r="B18" t="s">
        <v>141</v>
      </c>
      <c r="C18" t="s">
        <v>126</v>
      </c>
      <c r="D18" s="6">
        <f>'Besoins'!$B$2*0.075</f>
        <v>0.075</v>
      </c>
      <c r="E18" t="s">
        <v>22</v>
      </c>
    </row>
    <row r="19">
      <c r="A19">
        <v>2</v>
      </c>
      <c r="B19" t="s">
        <v>142</v>
      </c>
      <c r="C19" t="s">
        <v>126</v>
      </c>
      <c r="D19" s="6">
        <f>'Besoins'!$B$2*0.0054</f>
        <v>0.0054</v>
      </c>
      <c r="E19" t="s">
        <v>22</v>
      </c>
    </row>
    <row r="20">
      <c r="A20">
        <v>2</v>
      </c>
      <c r="B20" t="s">
        <v>143</v>
      </c>
      <c r="C20" t="s">
        <v>123</v>
      </c>
      <c r="D20" s="6">
        <f>'Besoins'!$B$2*6</f>
        <v>6</v>
      </c>
      <c r="E20" t="s">
        <v>15</v>
      </c>
    </row>
    <row r="21">
      <c r="A21">
        <v>3</v>
      </c>
      <c r="B21" t="s">
        <v>144</v>
      </c>
      <c r="C21" t="s">
        <v>123</v>
      </c>
      <c r="D21" s="6">
        <f>'Besoins'!$B$2*2.7529411765</f>
        <v>2.752941</v>
      </c>
      <c r="E21" t="s">
        <v>22</v>
      </c>
    </row>
    <row r="22">
      <c r="A22">
        <v>4</v>
      </c>
      <c r="B22" t="s">
        <v>145</v>
      </c>
      <c r="C22" t="s">
        <v>126</v>
      </c>
      <c r="D22" s="6">
        <f>'Besoins'!$B$2*0.6117647059</f>
        <v>0.611765</v>
      </c>
      <c r="E22" t="s">
        <v>3</v>
      </c>
    </row>
    <row r="23">
      <c r="A23">
        <v>3</v>
      </c>
      <c r="B23" t="s">
        <v>146</v>
      </c>
      <c r="C23" t="s">
        <v>123</v>
      </c>
      <c r="D23" s="6">
        <f>'Besoins'!$B$2*4.2352941176</f>
        <v>4.235294</v>
      </c>
      <c r="E23" t="s">
        <v>15</v>
      </c>
    </row>
    <row r="24">
      <c r="A24">
        <v>4</v>
      </c>
      <c r="B24" t="s">
        <v>147</v>
      </c>
      <c r="C24" t="s">
        <v>126</v>
      </c>
      <c r="D24" s="6">
        <f>'Besoins'!$B$2*2.1176470588</f>
        <v>2.117647</v>
      </c>
      <c r="E24" t="s">
        <v>22</v>
      </c>
    </row>
    <row r="25">
      <c r="A25">
        <v>4</v>
      </c>
      <c r="B25" t="s">
        <v>148</v>
      </c>
      <c r="C25" t="s">
        <v>126</v>
      </c>
      <c r="D25" s="6">
        <f>'Besoins'!$B$2*2.1176470588</f>
        <v>2.117647</v>
      </c>
      <c r="E25" t="s">
        <v>22</v>
      </c>
    </row>
    <row r="26">
      <c r="A26">
        <v>4</v>
      </c>
      <c r="B26" t="s">
        <v>149</v>
      </c>
      <c r="C26" t="s">
        <v>126</v>
      </c>
      <c r="D26" s="6">
        <f>'Besoins'!$B$2*0.4235294118</f>
        <v>0.423529</v>
      </c>
      <c r="E26" t="s">
        <v>22</v>
      </c>
    </row>
    <row r="27">
      <c r="A27">
        <v>4</v>
      </c>
      <c r="B27" t="s">
        <v>150</v>
      </c>
      <c r="C27" t="s">
        <v>126</v>
      </c>
      <c r="D27" s="6">
        <f>'Besoins'!$B$2*0.4235294118</f>
        <v>0.423529</v>
      </c>
      <c r="E27" t="s">
        <v>22</v>
      </c>
    </row>
    <row r="28">
      <c r="A28">
        <v>4</v>
      </c>
      <c r="B28" t="s">
        <v>151</v>
      </c>
      <c r="C28" t="s">
        <v>126</v>
      </c>
      <c r="D28" s="6">
        <f>'Besoins'!$B$2*0.8470588235</f>
        <v>0.847059</v>
      </c>
      <c r="E28" t="s">
        <v>22</v>
      </c>
    </row>
    <row r="29">
      <c r="A29">
        <v>4</v>
      </c>
      <c r="B29" t="s">
        <v>152</v>
      </c>
      <c r="C29" t="s">
        <v>126</v>
      </c>
      <c r="D29" s="6">
        <f>'Besoins'!$B$2*0.3388235294</f>
        <v>0.338824</v>
      </c>
      <c r="E29" t="s">
        <v>22</v>
      </c>
    </row>
    <row r="30">
      <c r="A30">
        <v>4</v>
      </c>
      <c r="B30" t="s">
        <v>153</v>
      </c>
      <c r="C30" t="s">
        <v>126</v>
      </c>
      <c r="D30" s="6">
        <f>'Besoins'!$B$2*6.3529411765</f>
        <v>6.352941</v>
      </c>
      <c r="E30" t="s">
        <v>15</v>
      </c>
    </row>
    <row r="31">
      <c r="A31">
        <v>4</v>
      </c>
      <c r="B31" t="s">
        <v>154</v>
      </c>
      <c r="C31" t="s">
        <v>136</v>
      </c>
      <c r="D31" s="6">
        <f>'Besoins'!$B$2*4.2352941176</f>
        <v>4.235294</v>
      </c>
      <c r="E31" t="s">
        <v>3</v>
      </c>
    </row>
    <row r="32">
      <c r="A32">
        <v>4</v>
      </c>
      <c r="B32" t="s">
        <v>155</v>
      </c>
      <c r="C32" t="s">
        <v>126</v>
      </c>
      <c r="D32" s="6">
        <f>'Besoins'!$B$2*0.0042352941</f>
        <v>0.004235</v>
      </c>
      <c r="E32" t="s">
        <v>22</v>
      </c>
    </row>
    <row r="33">
      <c r="A33">
        <v>3</v>
      </c>
      <c r="B33" t="s">
        <v>156</v>
      </c>
      <c r="C33" t="s">
        <v>126</v>
      </c>
      <c r="D33" s="6">
        <f>'Besoins'!$B$2*1.0588235294</f>
        <v>1.058824</v>
      </c>
      <c r="E33" t="s">
        <v>22</v>
      </c>
    </row>
    <row r="34">
      <c r="A34">
        <v>3</v>
      </c>
      <c r="B34" t="s">
        <v>157</v>
      </c>
      <c r="C34" t="s">
        <v>126</v>
      </c>
      <c r="D34" s="6">
        <f>'Besoins'!$B$2*0.1411764706</f>
        <v>0.141176</v>
      </c>
      <c r="E34" t="s">
        <v>22</v>
      </c>
    </row>
    <row r="35">
      <c r="A35">
        <v>3</v>
      </c>
      <c r="B35" t="s">
        <v>158</v>
      </c>
      <c r="C35" t="s">
        <v>126</v>
      </c>
      <c r="D35" s="6">
        <f>'Besoins'!$B$2*0.3529411765</f>
        <v>0.352941</v>
      </c>
      <c r="E35" t="s">
        <v>22</v>
      </c>
    </row>
    <row r="36">
      <c r="A36">
        <v>3</v>
      </c>
      <c r="B36" t="s">
        <v>159</v>
      </c>
      <c r="C36" t="s">
        <v>126</v>
      </c>
      <c r="D36" s="6">
        <f>'Besoins'!$B$2*0.0105882353</f>
        <v>0.010588</v>
      </c>
      <c r="E36" t="s">
        <v>22</v>
      </c>
    </row>
    <row r="37">
      <c r="A37">
        <v>3</v>
      </c>
      <c r="B37" t="s">
        <v>160</v>
      </c>
      <c r="C37" t="s">
        <v>126</v>
      </c>
      <c r="D37" s="6">
        <f>'Besoins'!$B$2*0.1411764706</f>
        <v>0.141176</v>
      </c>
      <c r="E37" t="s">
        <v>22</v>
      </c>
    </row>
    <row r="38">
      <c r="A38">
        <v>3</v>
      </c>
      <c r="B38" t="s">
        <v>161</v>
      </c>
      <c r="C38" t="s">
        <v>126</v>
      </c>
      <c r="D38" s="6">
        <f>'Besoins'!$B$2*0.0705882353</f>
        <v>0.070588</v>
      </c>
      <c r="E38" t="s">
        <v>22</v>
      </c>
    </row>
    <row r="39">
      <c r="A39">
        <v>3</v>
      </c>
      <c r="B39" t="s">
        <v>162</v>
      </c>
      <c r="C39" t="s">
        <v>126</v>
      </c>
      <c r="D39" s="6">
        <f>'Besoins'!$B$2*0.0211764706</f>
        <v>0.021176</v>
      </c>
      <c r="E39" t="s">
        <v>22</v>
      </c>
    </row>
    <row r="40">
      <c r="A40">
        <v>3</v>
      </c>
      <c r="B40" t="s">
        <v>163</v>
      </c>
      <c r="C40" t="s">
        <v>126</v>
      </c>
      <c r="D40" s="6">
        <f>'Besoins'!$B$2*0.0070588235</f>
        <v>0.007059</v>
      </c>
      <c r="E40" t="s">
        <v>22</v>
      </c>
    </row>
    <row r="41">
      <c r="A41">
        <v>2</v>
      </c>
      <c r="B41" t="s">
        <v>139</v>
      </c>
      <c r="C41" t="s">
        <v>126</v>
      </c>
      <c r="D41" s="6">
        <f>'Besoins'!$B$2*0.073</f>
        <v>0.073</v>
      </c>
      <c r="E41" t="s">
        <v>22</v>
      </c>
    </row>
    <row r="42">
      <c r="A42">
        <v>2</v>
      </c>
      <c r="B42" t="s">
        <v>164</v>
      </c>
      <c r="C42" t="s">
        <v>126</v>
      </c>
      <c r="D42" s="6">
        <f>'Besoins'!$B$2*0.007</f>
        <v>0.007</v>
      </c>
      <c r="E42" t="s">
        <v>22</v>
      </c>
    </row>
    <row r="43">
      <c r="A43">
        <v>1</v>
      </c>
      <c r="B43" t="s">
        <v>165</v>
      </c>
      <c r="C43" t="s">
        <v>123</v>
      </c>
      <c r="D43" s="6">
        <f>'Besoins'!$B$2*6</f>
        <v>6</v>
      </c>
      <c r="E43" t="s">
        <v>15</v>
      </c>
    </row>
    <row r="44">
      <c r="A44">
        <v>2</v>
      </c>
      <c r="B44" t="s">
        <v>166</v>
      </c>
      <c r="C44" t="s">
        <v>123</v>
      </c>
      <c r="D44" s="6">
        <f>'Besoins'!$B$2*2.7529411765</f>
        <v>2.752941</v>
      </c>
      <c r="E44" t="s">
        <v>22</v>
      </c>
    </row>
    <row r="45">
      <c r="A45">
        <v>3</v>
      </c>
      <c r="B45" t="s">
        <v>167</v>
      </c>
      <c r="C45" t="s">
        <v>126</v>
      </c>
      <c r="D45" s="6">
        <f>'Besoins'!$B$2*0.6117647059</f>
        <v>0.611765</v>
      </c>
      <c r="E45" t="s">
        <v>3</v>
      </c>
    </row>
    <row r="46">
      <c r="A46">
        <v>2</v>
      </c>
      <c r="B46" t="s">
        <v>168</v>
      </c>
      <c r="C46" t="s">
        <v>123</v>
      </c>
      <c r="D46" s="6">
        <f>'Besoins'!$B$2*4.2352941176</f>
        <v>4.235294</v>
      </c>
      <c r="E46" t="s">
        <v>15</v>
      </c>
    </row>
    <row r="47">
      <c r="A47">
        <v>3</v>
      </c>
      <c r="B47" t="s">
        <v>169</v>
      </c>
      <c r="C47" t="s">
        <v>126</v>
      </c>
      <c r="D47" s="6">
        <f>'Besoins'!$B$2*2.1176470588</f>
        <v>2.117647</v>
      </c>
      <c r="E47" t="s">
        <v>22</v>
      </c>
    </row>
    <row r="48">
      <c r="A48">
        <v>3</v>
      </c>
      <c r="B48" t="s">
        <v>170</v>
      </c>
      <c r="C48" t="s">
        <v>126</v>
      </c>
      <c r="D48" s="6">
        <f>'Besoins'!$B$2*2.1176470588</f>
        <v>2.117647</v>
      </c>
      <c r="E48" t="s">
        <v>22</v>
      </c>
    </row>
    <row r="49">
      <c r="A49">
        <v>3</v>
      </c>
      <c r="B49" t="s">
        <v>171</v>
      </c>
      <c r="C49" t="s">
        <v>126</v>
      </c>
      <c r="D49" s="6">
        <f>'Besoins'!$B$2*0.4235294118</f>
        <v>0.423529</v>
      </c>
      <c r="E49" t="s">
        <v>22</v>
      </c>
    </row>
    <row r="50">
      <c r="A50">
        <v>3</v>
      </c>
      <c r="B50" t="s">
        <v>172</v>
      </c>
      <c r="C50" t="s">
        <v>126</v>
      </c>
      <c r="D50" s="6">
        <f>'Besoins'!$B$2*0.4235294118</f>
        <v>0.423529</v>
      </c>
      <c r="E50" t="s">
        <v>22</v>
      </c>
    </row>
    <row r="51">
      <c r="A51">
        <v>3</v>
      </c>
      <c r="B51" t="s">
        <v>173</v>
      </c>
      <c r="C51" t="s">
        <v>126</v>
      </c>
      <c r="D51" s="6">
        <f>'Besoins'!$B$2*0.8470588235</f>
        <v>0.847059</v>
      </c>
      <c r="E51" t="s">
        <v>22</v>
      </c>
    </row>
    <row r="52">
      <c r="A52">
        <v>3</v>
      </c>
      <c r="B52" t="s">
        <v>174</v>
      </c>
      <c r="C52" t="s">
        <v>126</v>
      </c>
      <c r="D52" s="6">
        <f>'Besoins'!$B$2*0.3388235294</f>
        <v>0.338824</v>
      </c>
      <c r="E52" t="s">
        <v>22</v>
      </c>
    </row>
    <row r="53">
      <c r="A53">
        <v>3</v>
      </c>
      <c r="B53" t="s">
        <v>140</v>
      </c>
      <c r="C53" t="s">
        <v>126</v>
      </c>
      <c r="D53" s="6">
        <f>'Besoins'!$B$2*6.3529411765</f>
        <v>6.352941</v>
      </c>
      <c r="E53" t="s">
        <v>15</v>
      </c>
    </row>
    <row r="54">
      <c r="A54">
        <v>3</v>
      </c>
      <c r="B54" t="s">
        <v>175</v>
      </c>
      <c r="C54" t="s">
        <v>136</v>
      </c>
      <c r="D54" s="6">
        <f>'Besoins'!$B$2*4.2352941176</f>
        <v>4.235294</v>
      </c>
      <c r="E54" t="s">
        <v>3</v>
      </c>
    </row>
    <row r="55">
      <c r="A55">
        <v>3</v>
      </c>
      <c r="B55" t="s">
        <v>176</v>
      </c>
      <c r="C55" t="s">
        <v>126</v>
      </c>
      <c r="D55" s="6">
        <f>'Besoins'!$B$2*0.0042352941</f>
        <v>0.004235</v>
      </c>
      <c r="E55" t="s">
        <v>22</v>
      </c>
    </row>
    <row r="56">
      <c r="A56">
        <v>2</v>
      </c>
      <c r="B56" t="s">
        <v>131</v>
      </c>
      <c r="C56" t="s">
        <v>126</v>
      </c>
      <c r="D56" s="6">
        <f>'Besoins'!$B$2*1.0588235294</f>
        <v>1.058824</v>
      </c>
      <c r="E56" t="s">
        <v>22</v>
      </c>
    </row>
    <row r="57">
      <c r="A57">
        <v>2</v>
      </c>
      <c r="B57" t="s">
        <v>134</v>
      </c>
      <c r="C57" t="s">
        <v>126</v>
      </c>
      <c r="D57" s="6">
        <f>'Besoins'!$B$2*0.1411764706</f>
        <v>0.141176</v>
      </c>
      <c r="E57" t="s">
        <v>22</v>
      </c>
    </row>
    <row r="58">
      <c r="A58">
        <v>2</v>
      </c>
      <c r="B58" t="s">
        <v>177</v>
      </c>
      <c r="C58" t="s">
        <v>126</v>
      </c>
      <c r="D58" s="6">
        <f>'Besoins'!$B$2*0.3529411765</f>
        <v>0.352941</v>
      </c>
      <c r="E58" t="s">
        <v>22</v>
      </c>
    </row>
    <row r="59">
      <c r="A59">
        <v>2</v>
      </c>
      <c r="B59" t="s">
        <v>178</v>
      </c>
      <c r="C59" t="s">
        <v>126</v>
      </c>
      <c r="D59" s="6">
        <f>'Besoins'!$B$2*0.0105882353</f>
        <v>0.010588</v>
      </c>
      <c r="E59" t="s">
        <v>22</v>
      </c>
    </row>
    <row r="60">
      <c r="A60">
        <v>2</v>
      </c>
      <c r="B60" t="s">
        <v>133</v>
      </c>
      <c r="C60" t="s">
        <v>126</v>
      </c>
      <c r="D60" s="6">
        <f>'Besoins'!$B$2*0.1411764706</f>
        <v>0.141176</v>
      </c>
      <c r="E60" t="s">
        <v>22</v>
      </c>
    </row>
    <row r="61">
      <c r="A61">
        <v>2</v>
      </c>
      <c r="B61" t="s">
        <v>179</v>
      </c>
      <c r="C61" t="s">
        <v>126</v>
      </c>
      <c r="D61" s="6">
        <f>'Besoins'!$B$2*0.0705882353</f>
        <v>0.070588</v>
      </c>
      <c r="E61" t="s">
        <v>22</v>
      </c>
    </row>
    <row r="62">
      <c r="A62">
        <v>2</v>
      </c>
      <c r="B62" t="s">
        <v>139</v>
      </c>
      <c r="C62" t="s">
        <v>126</v>
      </c>
      <c r="D62" s="6">
        <f>'Besoins'!$B$2*0.0211764706</f>
        <v>0.021176</v>
      </c>
      <c r="E62" t="s">
        <v>22</v>
      </c>
    </row>
    <row r="63">
      <c r="A63">
        <v>2</v>
      </c>
      <c r="B63" t="s">
        <v>164</v>
      </c>
      <c r="C63" t="s">
        <v>126</v>
      </c>
      <c r="D63" s="6">
        <f>'Besoins'!$B$2*0.0070588235</f>
        <v>0.007059</v>
      </c>
      <c r="E63" t="s">
        <v>22</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95"/>
  <cols>
    <col min="1" max="1" width="22" customWidth="1"/>
    <col min="2" max="2" width="52" customWidth="1"/>
    <col min="3" max="3" width="14" customWidth="1"/>
    <col min="4" max="4" width="10" customWidth="1"/>
  </cols>
  <sheetData>
    <row r="1" customHeight="1" ht="24">
      <c r="A1" t="s" s="2">
        <v>180</v>
      </c>
      <c r="B1"/>
      <c r="C1"/>
      <c r="D1"/>
    </row>
    <row r="2">
      <c r="A2" t="str" s="13">
        <f>"GRO_CDC_145 · GRO.COMPLETS · référence : "&amp;Besoins!B3&amp;" "&amp;Besoins!C3&amp;" · multiplicateur réglable sur la feuille ""Besoins"""</f>
        <v>GRO_CDC_145 · GRO.COMPLETS · référence : 100 pc · multiplicateur réglable sur la feuille </v>
      </c>
      <c r="B2"/>
      <c r="C2"/>
      <c r="D2"/>
    </row>
    <row r="3">
      <c r="A3"/>
      <c r="B3"/>
      <c r="C3"/>
      <c r="D3"/>
    </row>
    <row r="4">
      <c r="A4" t="s" s="14">
        <v>181</v>
      </c>
      <c r="B4"/>
      <c r="C4"/>
      <c r="D4"/>
    </row>
    <row r="5">
      <c r="A5" t="s" s="15">
        <v>182</v>
      </c>
      <c r="B5" t="str" s="12">
        <f>Procedure!D2</f>
        <v>Mise en place du poste de travail — Vérifiez les DLC, pesez et mesurez toutes les denrées, sélectionnez le matériel. Désinfectez le matériel et le poste de travail suivant les protocoles.</v>
      </c>
      <c r="C5"/>
      <c r="D5"/>
    </row>
    <row r="6">
      <c r="A6" t="s" s="15">
        <v>183</v>
      </c>
      <c r="B6" t="str" s="12">
        <f>Procedure!D3</f>
        <v>Préparer les bacs — Faites fondre le beurre et badigeonnez l'intérieur de 6 bacs GN. NOTE (a_verifier) : aucun grammage de beurre de badigeonnage n'est donné dans les DENRÉES de la fiche source -- point ouvert, non chiffré dans cette migration, à compléter après recherche mercuriale/convention de graissage existante.</v>
      </c>
      <c r="C6"/>
      <c r="D6"/>
    </row>
    <row r="7">
      <c r="A7" t="s" s="15">
        <v>184</v>
      </c>
      <c r="B7" t="str" s="12">
        <f>Procedure!D4</f>
        <v>Déconditionner et réserver — Déconditionnez les aubergines grillées surgelées, réservez au froid en attente d'utilisation.</v>
      </c>
      <c r="C7"/>
      <c r="D7"/>
    </row>
    <row r="8">
      <c r="A8"/>
      <c r="B8" t="str">
        <f>Besoins!B29</f>
        <v>Aubergines grillees surgelees</v>
      </c>
      <c r="C8" s="6">
        <f>Besoins!E29</f>
        <v>20</v>
      </c>
      <c r="D8" t="str">
        <f>Besoins!F29</f>
        <v>kg</v>
      </c>
    </row>
    <row r="9">
      <c r="A9" t="s" s="15">
        <v>185</v>
      </c>
      <c r="B9" t="str" s="12">
        <f>Procedure!D5</f>
        <v>Éliminer et contrôler — Éliminez les aubergines abîmées ou non conformes, contrôlez la qualité avant montage.</v>
      </c>
      <c r="C9"/>
      <c r="D9"/>
    </row>
    <row r="10">
      <c r="A10" t="s" s="15">
        <v>186</v>
      </c>
      <c r="B10" t="str" s="12">
        <f>Procedure!D6</f>
        <v>Confectionner la farce — Faites revenir à l'huile d'olive les oignons émincés et l'ail haché. Ajoutez l'épaule d'agneau hachée, faites revenir. Mouillez avec le fond brun de veau lié. Liez avec 6 litres de sauce tomate. Ajoutez les épices et condiments (sel, poivre). Portez à ébullition, réduisez, laissez mijoter. Dégraissez, rectifiez l'assaisonnement.</v>
      </c>
      <c r="C10"/>
      <c r="D10"/>
    </row>
    <row r="11">
      <c r="A11"/>
      <c r="B11" t="s">
        <v>187</v>
      </c>
      <c r="C11" s="6">
        <f>'Besoins'!$B$2*9</f>
        <v>9</v>
      </c>
      <c r="D11" t="s">
        <v>15</v>
      </c>
    </row>
    <row r="12">
      <c r="A12" t="s" s="15">
        <v>188</v>
      </c>
      <c r="B12" t="str" s="12">
        <f>Procedure!D7</f>
        <v>Garnir et monter — Disposez une couche d'aubergines grillées dans le fond des bacs beurrés. Répartissez la farce agneau/tomate. Étagez une nouvelle couche d'aubergines. Saucez le dessus avec le reste de la sauce tomate. Nappez de sauce béchamel. Suggestion : remplacer l'emmenthal par de la feta émiettée.</v>
      </c>
      <c r="C12"/>
      <c r="D12"/>
    </row>
    <row r="13">
      <c r="A13"/>
      <c r="B13" t="s">
        <v>189</v>
      </c>
      <c r="C13" s="6">
        <f>'Besoins'!$B$2*6</f>
        <v>6</v>
      </c>
      <c r="D13" t="s">
        <v>15</v>
      </c>
    </row>
    <row r="14">
      <c r="A14"/>
      <c r="B14" t="s">
        <v>190</v>
      </c>
      <c r="C14" s="6">
        <f>'Besoins'!$B$2*9</f>
        <v>9</v>
      </c>
      <c r="D14" t="s">
        <v>15</v>
      </c>
    </row>
    <row r="15">
      <c r="A15" t="s" s="15">
        <v>191</v>
      </c>
      <c r="B15" t="str" s="12">
        <f>Procedure!D8</f>
        <v>Terminer et cuire — Saupoudrez d'emmenthal râpé. Cuisez au four jusqu'à coloration et gratin doré. Stockez au froid positif en attente de service si nécessaire.</v>
      </c>
      <c r="C15"/>
      <c r="D15"/>
    </row>
    <row r="16">
      <c r="A16"/>
      <c r="B16" t="str">
        <f>Besoins!B21</f>
        <v>Emmental râpé vrac</v>
      </c>
      <c r="C16" s="6">
        <f>Besoins!E21</f>
        <v>1.5</v>
      </c>
      <c r="D16" t="str">
        <f>Besoins!F21</f>
        <v>kg</v>
      </c>
    </row>
    <row r="17">
      <c r="A17" t="s" s="15">
        <v>192</v>
      </c>
      <c r="B17" t="str" s="12">
        <f>Procedure!D9</f>
        <v>Servir — Détaillez chaque bac en parts, dressez bien chaud.</v>
      </c>
      <c r="C17"/>
      <c r="D17"/>
    </row>
    <row r="18">
      <c r="A18"/>
      <c r="B18"/>
      <c r="C18"/>
      <c r="D18"/>
    </row>
    <row r="19">
      <c r="A19" t="s" s="14">
        <v>193</v>
      </c>
      <c r="B19"/>
      <c r="C19"/>
      <c r="D19"/>
    </row>
    <row r="20">
      <c r="A20" t="s" s="15">
        <v>182</v>
      </c>
      <c r="B20" t="str" s="12">
        <f>Procedure!D10</f>
        <v>Mise en place du poste de travail — Vérifier les D.L.C., peser les denrées, sélectionner le matériel. Désinfecter le matériel et le poste de travail suivant les protocoles.</v>
      </c>
      <c r="C20"/>
      <c r="D20"/>
    </row>
    <row r="21">
      <c r="A21" t="s" s="15">
        <v>183</v>
      </c>
      <c r="B21" t="str" s="12">
        <f>Procedure!D11</f>
        <v>Préparations préliminaires — Déconditionner la viande d'agneau hachée suivant la procédure, réserver au froid. Élaborer le fond brun de veau lié à partir de fond déshydraté, en suivant les recommandations du fabricant.</v>
      </c>
      <c r="C21"/>
      <c r="D21"/>
    </row>
    <row r="22">
      <c r="A22"/>
      <c r="B22" t="str">
        <f>Besoins!B31</f>
        <v>Epaule d'agneau hachee</v>
      </c>
      <c r="C22" s="6">
        <f>Besoins!E31</f>
        <v>16</v>
      </c>
      <c r="D22" t="str">
        <f>Besoins!F31</f>
        <v>kg</v>
      </c>
    </row>
    <row r="23">
      <c r="A23"/>
      <c r="B23" t="s">
        <v>194</v>
      </c>
      <c r="C23" s="6">
        <f>'Besoins'!$B$2*3</f>
        <v>3</v>
      </c>
      <c r="D23" t="s">
        <v>15</v>
      </c>
    </row>
    <row r="24">
      <c r="A24" t="s" s="15">
        <v>184</v>
      </c>
      <c r="B24" t="str" s="12">
        <f>Procedure!D12</f>
        <v>Confectionner la farce — Dans une sauteuse, faire revenir à l'huile d'olive les oignons émincés et l'ail haché. Mouiller avec le fond brun de veau lié, ajouter la sauce tomate (lien récursif GRO_CDC_204, 6L pour la farce). Ajouter la viande d'agneau hachée, cuire à feu doux en remuant, sans faire attacher le fond.</v>
      </c>
      <c r="C24"/>
      <c r="D24"/>
    </row>
    <row r="25">
      <c r="A25"/>
      <c r="B25" t="s">
        <v>195</v>
      </c>
      <c r="C25" s="6">
        <f>'Besoins'!$B$2*2.5</f>
        <v>2.5</v>
      </c>
      <c r="D25" t="s">
        <v>22</v>
      </c>
    </row>
    <row r="26">
      <c r="A26"/>
      <c r="B26" t="s">
        <v>196</v>
      </c>
      <c r="C26" s="6">
        <f>'Besoins'!$B$2*0.2</f>
        <v>0.2</v>
      </c>
      <c r="D26" t="s">
        <v>22</v>
      </c>
    </row>
    <row r="27">
      <c r="A27"/>
      <c r="B27" t="s">
        <v>197</v>
      </c>
      <c r="C27" s="6">
        <f>'Besoins'!$B$2*1</f>
        <v>1</v>
      </c>
      <c r="D27" t="s">
        <v>15</v>
      </c>
    </row>
    <row r="28">
      <c r="A28"/>
      <c r="B28" t="s">
        <v>194</v>
      </c>
      <c r="C28" s="6">
        <f>'Besoins'!$B$2*3</f>
        <v>3</v>
      </c>
      <c r="D28" t="s">
        <v>15</v>
      </c>
    </row>
    <row r="29">
      <c r="A29"/>
      <c r="B29" t="s">
        <v>189</v>
      </c>
      <c r="C29" s="6">
        <f>'Besoins'!$B$2*6</f>
        <v>6</v>
      </c>
      <c r="D29" t="s">
        <v>15</v>
      </c>
    </row>
    <row r="30">
      <c r="A30"/>
      <c r="B30" t="str">
        <f>Besoins!B31</f>
        <v>Epaule d'agneau hachee</v>
      </c>
      <c r="C30" s="6">
        <f>Besoins!E31</f>
        <v>16</v>
      </c>
      <c r="D30" t="str">
        <f>Besoins!F31</f>
        <v>kg</v>
      </c>
    </row>
    <row r="31">
      <c r="A31" t="s" s="15">
        <v>185</v>
      </c>
      <c r="B31" t="str" s="12">
        <f>Procedure!D13</f>
        <v>Finition — Rectifier l'assaisonnement. Contrôler la température suivant la procédure de fin de cuisson. Réserver au chaud en attente de montage (la farce sert à la couche centrale de la Moussaka, Fiche 145, en alternance avec les aubergines grillées).</v>
      </c>
      <c r="C31"/>
      <c r="D31"/>
    </row>
    <row r="32">
      <c r="A32"/>
      <c r="B32" t="s">
        <v>198</v>
      </c>
      <c r="C32" s="6">
        <f>'Besoins'!$B$2*0.073</f>
        <v>0.073</v>
      </c>
      <c r="D32" t="s">
        <v>22</v>
      </c>
    </row>
    <row r="33">
      <c r="A33"/>
      <c r="B33" t="s">
        <v>199</v>
      </c>
      <c r="C33" s="6">
        <f>'Besoins'!$B$2*0.007</f>
        <v>0.007</v>
      </c>
      <c r="D33" t="s">
        <v>22</v>
      </c>
    </row>
    <row r="34">
      <c r="A34"/>
      <c r="B34"/>
      <c r="C34"/>
      <c r="D34"/>
    </row>
    <row r="35">
      <c r="A35" t="s" s="14">
        <v>200</v>
      </c>
      <c r="B35"/>
      <c r="C35"/>
      <c r="D35"/>
    </row>
    <row r="36">
      <c r="A36" t="s" s="15">
        <v>182</v>
      </c>
      <c r="B36" t="str" s="12">
        <f>Procedure!D14</f>
        <v>Mise en place du poste de travail — Vérifier les D.L.C., peser les denrées, sélectionner le matériel. Désinfecter le matériel et le poste de travail suivant les protocoles. Mettre en fonction le bain-marie.</v>
      </c>
      <c r="C36"/>
      <c r="D36"/>
    </row>
    <row r="37">
      <c r="A37" t="s" s="15">
        <v>183</v>
      </c>
      <c r="B37" t="str" s="12">
        <f>Procedure!D15</f>
        <v>Confectionner le roux — Dans un rondeau, faire fondre le beurre. Ajouter la farine tamisée. Mélanger au fouet et laisser cuire sans coloration. Au terme de la cuisson, le roux blanchit et devient mousseux. Laisser refroidir le roux dans le rondeau, en prévision de sa réutilisation pour la confection de la sauce.</v>
      </c>
      <c r="C37"/>
      <c r="D37"/>
    </row>
    <row r="38">
      <c r="A38"/>
      <c r="B38" t="str">
        <f>Besoins!B18</f>
        <v>LAIT UHT demi écrémé France outre 10 litres</v>
      </c>
      <c r="C38" s="6">
        <f>Besoins!E18</f>
        <v>9</v>
      </c>
      <c r="D38" t="str">
        <f>Besoins!F18</f>
        <v>lt</v>
      </c>
    </row>
    <row r="39">
      <c r="A39"/>
      <c r="B39" t="str">
        <f>Besoins!B10</f>
        <v>Noix de muscade moulue</v>
      </c>
      <c r="C39" s="6">
        <f>Besoins!E10</f>
        <v>0.0027</v>
      </c>
      <c r="D39" t="str">
        <f>Besoins!F10</f>
        <v>kg</v>
      </c>
    </row>
    <row r="40">
      <c r="A40"/>
      <c r="B40" t="s">
        <v>201</v>
      </c>
      <c r="C40" s="6">
        <f>'Besoins'!$B$2*0.585</f>
        <v>0.585</v>
      </c>
      <c r="D40" t="s">
        <v>22</v>
      </c>
    </row>
    <row r="41">
      <c r="A41"/>
      <c r="B41" t="str">
        <f>Besoins!B19</f>
        <v>Beurre doux 82% MG plaquette</v>
      </c>
      <c r="C41" s="6">
        <f>Besoins!E19</f>
        <v>0.585</v>
      </c>
      <c r="D41" t="str">
        <f>Besoins!F19</f>
        <v>kg</v>
      </c>
    </row>
    <row r="42">
      <c r="A42"/>
      <c r="B42" t="s">
        <v>198</v>
      </c>
      <c r="C42" s="6">
        <f>'Besoins'!$B$2*0.09</f>
        <v>0.09</v>
      </c>
      <c r="D42" t="s">
        <v>22</v>
      </c>
    </row>
    <row r="43">
      <c r="A43"/>
      <c r="B43" t="str">
        <f>Besoins!B11</f>
        <v>Poivre blanc moulu</v>
      </c>
      <c r="C43" s="6">
        <f>Besoins!E11</f>
        <v>0.0054</v>
      </c>
      <c r="D43" t="str">
        <f>Besoins!F11</f>
        <v>kg</v>
      </c>
    </row>
    <row r="44">
      <c r="A44" t="s" s="15">
        <v>184</v>
      </c>
      <c r="B44" t="str" s="12">
        <f>Procedure!D16</f>
        <v>Confectionner la béchamel — Rincer un rondeau à l'eau. Mettre 1/4 de L d'eau dans le fond du rondeau pour éviter au lait de coller. Dans ce rondeau, faire bouillir le lait. Verser le lait bouillant sur le roux tiédi. Mélanger au fouet énergiquement les deux éléments. Porter à ébullition, laisser cuire 10 minutes environ sans cesser de remuer, pour que la sauce n'attache pas au fond du rondeau. Pour éviter de passer au chinois et pour rendre en même temps la sauce fluide et onctueuse, émulsionner la sauce au mixeur. Débarrasser la sauce dans un bac GN 1/2 H 250. Filmer le bac avec du film alimentaire étirable. Respecter la procédure de fin de cuisson. Réserver au bain-marie ou en armoire chaude et maintenir à +63°C à cœur.</v>
      </c>
      <c r="C44"/>
      <c r="D44"/>
    </row>
    <row r="45">
      <c r="A45"/>
      <c r="B45" t="str">
        <f>Besoins!B18</f>
        <v>LAIT UHT demi écrémé France outre 10 litres</v>
      </c>
      <c r="C45" s="6">
        <f>Besoins!E18</f>
        <v>9</v>
      </c>
      <c r="D45" t="str">
        <f>Besoins!F18</f>
        <v>lt</v>
      </c>
    </row>
    <row r="46">
      <c r="A46" t="s" s="15">
        <v>185</v>
      </c>
      <c r="B46" t="str" s="12">
        <f>Procedure!D17</f>
        <v>Sauces dérivées — Sauce crème : soustraire 2,5L de lait à la recette et ajouter le même volume en crème fraîche en liaison terminale. Sauce Mornay : au terme de la cuisson, lier hors du feu avec 1/2L de jaunes d'œufs pasteurisés et ajouter 1kg de gruyère râpé. Sauce Soubise : pendant la confection, faire fondre avec 500g de margarine ou beurre, 4kg d'oignons émincés surgelés ; ajouter l'oignon fondu à la béchamel, cuire ensemble, rectifier, passer au mixeur. Sauce roquefort : ajouter 500g de roquefort ou bleu d'Auvergne émietté dans la sauce crème et faire monter au mixeur. Sauce aurore : ajouter 1/4 de volume de sauce tomate à la sauce crème, mixer.</v>
      </c>
      <c r="C46"/>
      <c r="D46"/>
    </row>
    <row r="47">
      <c r="A47"/>
      <c r="B47"/>
      <c r="C47"/>
      <c r="D47"/>
    </row>
    <row r="48">
      <c r="A48" t="s" s="14">
        <v>202</v>
      </c>
      <c r="B48"/>
      <c r="C48"/>
      <c r="D48"/>
    </row>
    <row r="49">
      <c r="A49" t="s" s="15">
        <v>182</v>
      </c>
      <c r="B49" t="str" s="12">
        <f>"[DISSOUDRE] "&amp;Procedure!D18</f>
        <v>[DISSOUDRE] Délayer la poudre dans l'eau froide en fouettant, puis porter à ébullition en remuant régulièrement.</v>
      </c>
      <c r="C49"/>
      <c r="D49"/>
    </row>
    <row r="50">
      <c r="A50"/>
      <c r="B50" t="s">
        <v>203</v>
      </c>
      <c r="C50" s="6">
        <f>'Besoins'!$B$2*2.925</f>
        <v>2.925</v>
      </c>
      <c r="D50" t="s">
        <v>15</v>
      </c>
    </row>
    <row r="51">
      <c r="A51"/>
      <c r="B51" t="str">
        <f>Besoins!B16</f>
        <v>Fonds Brun Lié (Knorr Professional)</v>
      </c>
      <c r="C51" s="6">
        <f>Besoins!E16</f>
        <v>0.075</v>
      </c>
      <c r="D51" t="str">
        <f>Besoins!F16</f>
        <v>kg</v>
      </c>
    </row>
    <row r="52">
      <c r="A52"/>
      <c r="B52"/>
      <c r="C52"/>
      <c r="D52"/>
    </row>
    <row r="53">
      <c r="A53" t="s" s="14">
        <v>204</v>
      </c>
      <c r="B53"/>
      <c r="C53"/>
      <c r="D53"/>
    </row>
    <row r="54">
      <c r="A54" t="s" s="15">
        <v>182</v>
      </c>
      <c r="B54" t="str" s="12">
        <f>Procedure!D19</f>
        <v>Mise en place du poste de travail — Vérifier les D.L.C., peser les denrées, sélectionner le matériel. Désinfecter le matériel et le poste de travail suivant les protocoles.</v>
      </c>
      <c r="C54"/>
      <c r="D54"/>
    </row>
    <row r="55">
      <c r="A55" t="s" s="15">
        <v>183</v>
      </c>
      <c r="B55" t="str" s="12">
        <f>Procedure!D20</f>
        <v>Préparations préliminaires — Déconditionner les boîtes de conserve suivant la procédure. Débarrasser le concentré de tomate dans une calotte, filmer et stocker au froid en attente d'utilisation. Dans un rondeau, réaliser 6 litres de fond blanc de veau à partir de fond déshydraté en suivant les recommandations du fabricant. Maintenir au chaud en attente d'utilisation.</v>
      </c>
      <c r="C55"/>
      <c r="D55"/>
    </row>
    <row r="56">
      <c r="A56"/>
      <c r="B56" t="s">
        <v>205</v>
      </c>
      <c r="C56" s="6">
        <f>'Besoins'!$B$2*4.2352941176</f>
        <v>4.235294</v>
      </c>
      <c r="D56" t="s">
        <v>15</v>
      </c>
    </row>
    <row r="57">
      <c r="A57"/>
      <c r="B57" t="s">
        <v>206</v>
      </c>
      <c r="C57" s="6">
        <f>'Besoins'!$B$2*2.7529411765</f>
        <v>2.752941</v>
      </c>
      <c r="D57" t="s">
        <v>22</v>
      </c>
    </row>
    <row r="58">
      <c r="A58" t="s" s="15">
        <v>184</v>
      </c>
      <c r="B58" t="str" s="12">
        <f>Procedure!D21</f>
        <v>Confectionner la sauce tomate — Dans un rondeau ou une sauteuse, faire revenir dans la margarine, sans trop de coloration, les oignons émincés. Singer les oignons. Cuire et faire blondir la farine sans cesser de remuer avec une spatule. Ajouter la tomate concentrée. Mélanger l'ensemble. Mouiller avec le fond blanc de veau. Ajouter les épices, les condiments et les aromates. Porter à ébullition, réduire la source de chaleur et cuire à feu doux pendant 15 minutes. Passer au chinois ou mixer la sauce. Le choix se fera en fonction de l'utilisation de la sauce. Rectifier l'assaisonnement. Ajouter du sucre pour retirer, éventuellement, l'acidité de la tomate concentrée. Débarrasser la sauce dans un bac GN 1/2 H 250. Tamponner la surface de la sauce avec des parcelles de beurre. Couvrir ou filmer. Respecter la procédure de fin de cuisson. Stocker en armoire chaude dans un bain-marie et maintenir à une température de +63°C à cœur en attente de consommation.</v>
      </c>
      <c r="C58"/>
      <c r="D58"/>
    </row>
    <row r="59">
      <c r="A59"/>
      <c r="B59" t="s">
        <v>195</v>
      </c>
      <c r="C59" s="6">
        <f>'Besoins'!$B$2*1.0588235294</f>
        <v>1.058824</v>
      </c>
      <c r="D59" t="s">
        <v>22</v>
      </c>
    </row>
    <row r="60">
      <c r="A60"/>
      <c r="B60" t="s">
        <v>201</v>
      </c>
      <c r="C60" s="6">
        <f>'Besoins'!$B$2*0.1411764706</f>
        <v>0.141176</v>
      </c>
      <c r="D60" t="s">
        <v>22</v>
      </c>
    </row>
    <row r="61">
      <c r="A61"/>
      <c r="B61" t="s">
        <v>207</v>
      </c>
      <c r="C61" s="6">
        <f>'Besoins'!$B$2*0.3529411765</f>
        <v>0.352941</v>
      </c>
      <c r="D61" t="s">
        <v>22</v>
      </c>
    </row>
    <row r="62">
      <c r="A62"/>
      <c r="B62" t="s">
        <v>208</v>
      </c>
      <c r="C62" s="6">
        <f>'Besoins'!$B$2*0.0105882353</f>
        <v>0.010588</v>
      </c>
      <c r="D62" t="s">
        <v>22</v>
      </c>
    </row>
    <row r="63">
      <c r="A63"/>
      <c r="B63" t="s">
        <v>196</v>
      </c>
      <c r="C63" s="6">
        <f>'Besoins'!$B$2*0.1411764706</f>
        <v>0.141176</v>
      </c>
      <c r="D63" t="s">
        <v>22</v>
      </c>
    </row>
    <row r="64">
      <c r="A64"/>
      <c r="B64" t="s">
        <v>209</v>
      </c>
      <c r="C64" s="6">
        <f>'Besoins'!$B$2*0.0705882353</f>
        <v>0.070588</v>
      </c>
      <c r="D64" t="s">
        <v>22</v>
      </c>
    </row>
    <row r="65">
      <c r="A65"/>
      <c r="B65" t="s">
        <v>198</v>
      </c>
      <c r="C65" s="6">
        <f>'Besoins'!$B$2*0.0211764706</f>
        <v>0.021176</v>
      </c>
      <c r="D65" t="s">
        <v>22</v>
      </c>
    </row>
    <row r="66">
      <c r="A66"/>
      <c r="B66" t="s">
        <v>199</v>
      </c>
      <c r="C66" s="6">
        <f>'Besoins'!$B$2*0.0070588235</f>
        <v>0.007059</v>
      </c>
      <c r="D66" t="s">
        <v>22</v>
      </c>
    </row>
    <row r="67">
      <c r="A67" t="s" s="15">
        <v>185</v>
      </c>
      <c r="B67" t="str" s="12">
        <f>Procedure!D22</f>
        <v>Suggestions — Cette sauce tomate de base peut être aromatisée avec du basilic, de l'origan, de la fleur de thym, etc. Monter au beurre. Elle peut être ajoutée à un fond de cuisson ou à une autre sauce.</v>
      </c>
      <c r="C67"/>
      <c r="D67"/>
    </row>
    <row r="68">
      <c r="A68"/>
      <c r="B68"/>
      <c r="C68"/>
      <c r="D68"/>
    </row>
    <row r="69">
      <c r="A69" t="s" s="14">
        <v>210</v>
      </c>
      <c r="B69"/>
      <c r="C69"/>
      <c r="D69"/>
    </row>
    <row r="70">
      <c r="A70"/>
      <c r="B70" t="inlineStr" s="16">
        <is>
          <t>Pivot de conversion : 1 boîte 5/1 de concentré de tomate double 28% = 4,500kg net (source : Comptoir des Restaurateurs / Toquelia, réf. 0040918, fiche produit fournisseur, recherche web 20/09/2026, décision Palika). Distinct du pivot GRO-CONC-TOMATE (boîte 4/4, 0,880kg) — format 5/1 différent, pas une conversion proportionnelle du 4/4. Écart avec CONS-TOMATE-CUB (2,300kg/boîte 5/1, tomate CONCASSÉE avec jus de couverture) jugé cohérent : le concentré est une pâte dense sans eau ajoutée. a_verifier=1 sur le lien interne, une seule source trouvée à ce jour. À utiliser pour toute fiche CDC exprimant le concentré de tomate en boîte(s) 5/1 (ex. GRO_CDC_204).</t>
        </is>
      </c>
      <c r="C70"/>
      <c r="D70"/>
    </row>
    <row r="71">
      <c r="A71"/>
      <c r="B71"/>
      <c r="C71"/>
      <c r="D71"/>
    </row>
    <row r="72">
      <c r="A72" t="s" s="14">
        <v>211</v>
      </c>
      <c r="B72"/>
      <c r="C72"/>
      <c r="D72"/>
    </row>
    <row r="73">
      <c r="A73" t="s" s="15">
        <v>182</v>
      </c>
      <c r="B73" t="str" s="12">
        <f>"[CONCASSER] "&amp;Procedure!D24</f>
        <v>[CONCASSER] Mise en place du poste de travail — Réunir les denrées, le matériel de préparation et de cuisson. Contrôler la fraîcheur et la qualité des produits.</v>
      </c>
      <c r="C73"/>
      <c r="D73"/>
    </row>
    <row r="74">
      <c r="A74"/>
      <c r="B74" t="str" s="16">
        <f>"ℹ "&amp;Procedure!E24</f>
        <v>ℹ</v>
      </c>
      <c r="C74"/>
      <c r="D74"/>
    </row>
    <row r="75">
      <c r="A75" t="s" s="15">
        <v>183</v>
      </c>
      <c r="B75" t="str" s="12">
        <f>"[ÉPLUCHER] "&amp;Procedure!D25</f>
        <v>[ÉPLUCHER] Concasser finement les os ou les carcasses et les abattis ; découper la viande en morceaux, habiller et brider la ou les volailles s'il y a lieu.</v>
      </c>
      <c r="C75"/>
      <c r="D75"/>
    </row>
    <row r="76">
      <c r="A76"/>
      <c r="B76" t="s">
        <v>212</v>
      </c>
      <c r="C76" s="6">
        <f>'Besoins'!$B$2*2.1176470588</f>
        <v>2.117647</v>
      </c>
      <c r="D76" t="s">
        <v>22</v>
      </c>
    </row>
    <row r="77">
      <c r="A77"/>
      <c r="B77" t="s">
        <v>213</v>
      </c>
      <c r="C77" s="6">
        <f>'Besoins'!$B$2*2.1176470588</f>
        <v>2.117647</v>
      </c>
      <c r="D77" t="s">
        <v>22</v>
      </c>
    </row>
    <row r="78">
      <c r="A78"/>
      <c r="B78" t="str" s="16">
        <f>"ℹ "&amp;Procedure!E25</f>
        <v>ℹ</v>
      </c>
      <c r="C78"/>
      <c r="D78"/>
    </row>
    <row r="79">
      <c r="A79" t="s" s="15">
        <v>184</v>
      </c>
      <c r="B79" t="str" s="12">
        <f>"[MARQUER] "&amp;Procedure!D26</f>
        <v>[MARQUER] Blanchir les os et la viande (ils peuvent être mis à dégorger au préalable) — Mouiller à l'eau froide, porter à ébullition, laisser frémir quelques minutes en écumant ; rafraîchir à l'eau courante, rincer, égoutter ; rincer le récipient.</v>
      </c>
      <c r="C79"/>
      <c r="D79"/>
    </row>
    <row r="80">
      <c r="A80"/>
      <c r="B80" t="str" s="16">
        <f>"ℹ "&amp;Procedure!E26</f>
        <v>ℹ</v>
      </c>
      <c r="C80"/>
      <c r="D80"/>
    </row>
    <row r="81">
      <c r="A81" t="s" s="15">
        <v>185</v>
      </c>
      <c r="B81" t="str" s="12">
        <f>"[ÉCUMER] "&amp;Procedure!D27</f>
        <v>[ÉCUMER] Marquer le fond blanc en cuisson — Replacer les ingrédients de base, mouiller à l'eau froide, porter à ébullition, écumer et dégraisser.</v>
      </c>
      <c r="C81"/>
      <c r="D81"/>
    </row>
    <row r="82">
      <c r="A82"/>
      <c r="B82" t="s">
        <v>203</v>
      </c>
      <c r="C82" s="6">
        <f>'Besoins'!$B$2*6.3529411765</f>
        <v>6.352941</v>
      </c>
      <c r="D82" t="s">
        <v>15</v>
      </c>
    </row>
    <row r="83">
      <c r="A83"/>
      <c r="B83" t="str" s="16">
        <f>"ℹ "&amp;Procedure!E27</f>
        <v>ℹ</v>
      </c>
      <c r="C83"/>
      <c r="D83"/>
    </row>
    <row r="84">
      <c r="A84" t="s" s="15">
        <v>186</v>
      </c>
      <c r="B84" t="str" s="12">
        <f>"[ÉPLUCHER] "&amp;Procedure!D28</f>
        <v>[ÉPLUCHER] Préparer et ajouter la garniture aromatique — Éplucher et laver les légumes ; tailler les carottes en tronçons ; confectionner le bouquet garni avec les blancs de poireau et le céleri ; piquer l'oignon d'un clou de girofle.</v>
      </c>
      <c r="C84"/>
      <c r="D84"/>
    </row>
    <row r="85">
      <c r="A85"/>
      <c r="B85" t="s">
        <v>214</v>
      </c>
      <c r="C85" s="6">
        <f>'Besoins'!$B$2*0.4235294118</f>
        <v>0.423529</v>
      </c>
      <c r="D85" t="s">
        <v>22</v>
      </c>
    </row>
    <row r="86">
      <c r="A86"/>
      <c r="B86" t="s">
        <v>215</v>
      </c>
      <c r="C86" s="6">
        <f>'Besoins'!$B$2*0.4235294118</f>
        <v>0.423529</v>
      </c>
      <c r="D86" t="s">
        <v>22</v>
      </c>
    </row>
    <row r="87">
      <c r="A87"/>
      <c r="B87" t="s">
        <v>216</v>
      </c>
      <c r="C87" s="6">
        <f>'Besoins'!$B$2*0.8470588235</f>
        <v>0.847059</v>
      </c>
      <c r="D87" t="s">
        <v>22</v>
      </c>
    </row>
    <row r="88">
      <c r="A88"/>
      <c r="B88" t="s">
        <v>217</v>
      </c>
      <c r="C88" s="6">
        <f>'Besoins'!$B$2*0.3388235294</f>
        <v>0.338824</v>
      </c>
      <c r="D88" t="s">
        <v>22</v>
      </c>
    </row>
    <row r="89">
      <c r="A89"/>
      <c r="B89" t="s">
        <v>218</v>
      </c>
      <c r="C89" s="6">
        <f>'Besoins'!$B$2*4.2352941176</f>
        <v>4.235294</v>
      </c>
      <c r="D89" t="s">
        <v>3</v>
      </c>
    </row>
    <row r="90">
      <c r="A90"/>
      <c r="B90" t="str" s="16">
        <f>"ℹ "&amp;Procedure!E28</f>
        <v>ℹ</v>
      </c>
      <c r="C90"/>
      <c r="D90"/>
    </row>
    <row r="91">
      <c r="A91" t="s" s="15">
        <v>188</v>
      </c>
      <c r="B91" t="str" s="12">
        <f>"[MOUILLER] "&amp;Procedure!D29</f>
        <v>[MOUILLER] Maintenir à très faible ébullition durant 2 h 30 à 3 h — Écumer, dégraisser, dépouiller aussi souvent que nécessaire ; compenser l'évaporation avec un peu d'eau bouillante ; quelques grains de poivre concassé peuvent être ajoutés quelques minutes avant la fin.</v>
      </c>
      <c r="C91"/>
      <c r="D91"/>
    </row>
    <row r="92">
      <c r="A92"/>
      <c r="B92" t="s">
        <v>219</v>
      </c>
      <c r="C92" s="6">
        <f>'Besoins'!$B$2*0.0042352941</f>
        <v>0.004235</v>
      </c>
      <c r="D92" t="s">
        <v>22</v>
      </c>
    </row>
    <row r="93">
      <c r="A93" t="s" s="15">
        <v>191</v>
      </c>
      <c r="B93" t="str" s="12">
        <f>Procedure!D30</f>
        <v>Passer le fond au chinois étamine sans le fouler ni le remuer — il doit être parfaitement limpide, non « laiteux » ; dégraisser à nouveau si nécessaire ; refroidir rapidement et réserver à couvert à + 3 °C maximum.</v>
      </c>
      <c r="C93"/>
      <c r="D93"/>
    </row>
    <row r="94">
      <c r="A94"/>
      <c r="B94"/>
      <c r="C94"/>
      <c r="D94"/>
    </row>
    <row r="95">
      <c r="A95" t="s" s="17">
        <v>220</v>
      </c>
      <c r="B95"/>
      <c r="C95"/>
      <c r="D95"/>
    </row>
  </sheetData>
  <sheetProtection sheet="1" formatRows="0" formatColumns="0"/>
  <mergeCells count="44">
    <mergeCell ref="A1:D1"/>
    <mergeCell ref="A2:D2"/>
    <mergeCell ref="A4:D4"/>
    <mergeCell ref="B5:D5"/>
    <mergeCell ref="B6:D6"/>
    <mergeCell ref="B7:D7"/>
    <mergeCell ref="B9:D9"/>
    <mergeCell ref="B10:D10"/>
    <mergeCell ref="B12:D12"/>
    <mergeCell ref="B15:D15"/>
    <mergeCell ref="B17:D17"/>
    <mergeCell ref="A19:D19"/>
    <mergeCell ref="B20:D20"/>
    <mergeCell ref="B21:D21"/>
    <mergeCell ref="B24:D24"/>
    <mergeCell ref="B31:D31"/>
    <mergeCell ref="A35:D35"/>
    <mergeCell ref="B36:D36"/>
    <mergeCell ref="B37:D37"/>
    <mergeCell ref="B44:D44"/>
    <mergeCell ref="B46:D46"/>
    <mergeCell ref="A48:D48"/>
    <mergeCell ref="B49:D49"/>
    <mergeCell ref="A53:D53"/>
    <mergeCell ref="B54:D54"/>
    <mergeCell ref="B55:D55"/>
    <mergeCell ref="B58:D58"/>
    <mergeCell ref="B67:D67"/>
    <mergeCell ref="A69:D69"/>
    <mergeCell ref="B70:D70"/>
    <mergeCell ref="A72:D72"/>
    <mergeCell ref="B73:D73"/>
    <mergeCell ref="B74:D74"/>
    <mergeCell ref="B75:D75"/>
    <mergeCell ref="B78:D78"/>
    <mergeCell ref="B79:D79"/>
    <mergeCell ref="B80:D80"/>
    <mergeCell ref="B81:D81"/>
    <mergeCell ref="B83:D83"/>
    <mergeCell ref="B84:D84"/>
    <mergeCell ref="B90:D90"/>
    <mergeCell ref="B91:D91"/>
    <mergeCell ref="B93:D93"/>
    <mergeCell ref="A95:D9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2026-10-30T13:39:12Z</dcterms:created>
  <dc:title>MOUSSAKA</dc:title>
  <dc:subject/>
  <dc:creator>CUIS.web</dc:creator>
  <cp:lastModifiedBy/>
  <cp:keywords/>
  <dc:description>Export automatique — moteur récursif d'origine : Bernard Vandendaele</dc:description>
  <cp:category/>
  <dc:language>en-US</dc:language>
  <dcterms:modified xsi:type="dcterms:W3CDTF">2026-10-30T13:39:12Z</dcterms:modified>
  <cp:revision>1</cp:revision>
</cp:coreProperties>
</file>