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<sst xmlns="http://schemas.openxmlformats.org/spreadsheetml/2006/main" count="188" uniqueCount="188">
  <si>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</si>
  <si>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</si>
  <si>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</si>
  <si>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</si>
  <si>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</si>
  <si>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</si>
  <si>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</si>
  <si>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</si>
  <si>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</si>
  <si>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</si>
  <si>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</si>
  <si>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</si>
  <si>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</si>
  <si>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</si>
  <si>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</si>
  <si>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</si>
  <si>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RNME1014107</t>
  </si>
  <si>
    <t>Vin blanc bib 10L UE</t>
  </si>
  <si>
    <t>Vins et bières de cuisson</t>
  </si>
  <si>
    <t>u</t>
  </si>
  <si>
    <t>CONC-TOMATE</t>
  </si>
  <si>
    <t>Concentré de tomate double</t>
  </si>
  <si>
    <t>Concentrés et purées cuisines</t>
  </si>
  <si>
    <t>EPI-CLOU-GIROFLE</t>
  </si>
  <si>
    <t>Clous de girofle</t>
  </si>
  <si>
    <t>Épices en poudre et graines</t>
  </si>
  <si>
    <t>kg</t>
  </si>
  <si>
    <t>EPI-MUSCADE-POW</t>
  </si>
  <si>
    <t>Noix de muscade moulue</t>
  </si>
  <si>
    <t>EPI-PIMENT-CAYE</t>
  </si>
  <si>
    <t>Piment de Cayenne</t>
  </si>
  <si>
    <t>EPI-POIVRE-BLAN</t>
  </si>
  <si>
    <t>Poivre blanc moulu</t>
  </si>
  <si>
    <t>EPI-POIVRE-GRAIN</t>
  </si>
  <si>
    <t>Poivre noir en grains entiers</t>
  </si>
  <si>
    <t>EPI-POIVRE-NOIR</t>
  </si>
  <si>
    <t>Poivre noir moulu</t>
  </si>
  <si>
    <t>MEL-HERBES-PRO</t>
  </si>
  <si>
    <t>Herbes de Provence</t>
  </si>
  <si>
    <t>Mélanges et épices composées</t>
  </si>
  <si>
    <t>FAR-T55</t>
  </si>
  <si>
    <t>Farine de blé T55</t>
  </si>
  <si>
    <t>Farines de blé</t>
  </si>
  <si>
    <t>KNORR-FBLIE-STD</t>
  </si>
  <si>
    <t>Fonds Brun Lié (Knorr Professional)</t>
  </si>
  <si>
    <t>Fonds déshydratés et poudres</t>
  </si>
  <si>
    <t>RNME101403</t>
  </si>
  <si>
    <t>Huile olive vierge extra bidon 5L</t>
  </si>
  <si>
    <t>Huiles végétales</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</si>
  <si>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</si>
  <si>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</si>
  <si>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</si>
  <si>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</si>
  <si>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</si>
  <si>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</si>
  <si>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</si>
  <si>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</si>
  <si>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</si>
  <si>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FROM-EMMENTAL</t>
  </si>
  <si>
    <t>Emmental râpé vrac</t>
  </si>
  <si>
    <t>Fromages de base cuisine</t>
  </si>
  <si>
    <t>FROM-PARMESAN</t>
  </si>
  <si>
    <t>Parmesan râpé (Parmigiano)</t>
  </si>
  <si>
    <t>RNM0420123</t>
  </si>
  <si>
    <t>CAROTTE France extra colis 12kg</t>
  </si>
  <si>
    <t>Légumes</t>
  </si>
  <si>
    <t>RNM0400123</t>
  </si>
  <si>
    <t>CÉLERI-BRANCHE vert France cat.I</t>
  </si>
  <si>
    <t>RNM27820123</t>
  </si>
  <si>
    <t>OIGNON jaune France cat.I 60-80mm</t>
  </si>
  <si>
    <t>RNM0200123</t>
  </si>
  <si>
    <t>POIREAU France cat.I</t>
  </si>
  <si>
    <t>RNM4G100917</t>
  </si>
  <si>
    <t>Ails pelés 4G</t>
  </si>
  <si>
    <t>Légumes 4ème et 5ème gamme</t>
  </si>
  <si>
    <t>LASAGNE-PLAQUE</t>
  </si>
  <si>
    <t>Plaques de lasagnes (23x13)</t>
  </si>
  <si>
    <t>Pâtes sèches</t>
  </si>
  <si>
    <t>SEL-FIN</t>
  </si>
  <si>
    <t>Sel fin de cuisine</t>
  </si>
  <si>
    <t>Sels et condiments de base</t>
  </si>
  <si>
    <t>SUC-BLANC</t>
  </si>
  <si>
    <t>Sucre blanc cristal sac 25 kg</t>
  </si>
  <si>
    <t>Sucres et édulcorants</t>
  </si>
  <si>
    <t>RNMS00117</t>
  </si>
  <si>
    <t>Viande hachée 20% MG IQF UE</t>
  </si>
  <si>
    <t>Viandes surgelées</t>
  </si>
  <si>
    <t>00002616</t>
  </si>
  <si>
    <t>Os de veau (pieds, jarret)</t>
  </si>
  <si>
    <t>Veau</t>
  </si>
  <si>
    <t>00002605</t>
  </si>
  <si>
    <t>Os et parures maigres de veau</t>
  </si>
  <si>
    <t>Total</t>
  </si>
  <si>
    <t>Recette</t>
  </si>
  <si>
    <t>#</t>
  </si>
  <si>
    <t>Verbe</t>
  </si>
  <si>
    <t>Étape</t>
  </si>
  <si>
    <t>Précision technique</t>
  </si>
  <si>
    <t>Durée</t>
  </si>
  <si>
    <t>LASAGNES AL FORNO — BOLOGNAISE</t>
  </si>
  <si>
    <t>Cuire les lasagnes au four — Cuisez 35 à 40 minutes en position vapeur, puis finissez 10 minutes en chaleur sèche à +210°C pour gratiner.</t>
  </si>
  <si>
    <t>Servir — Détaillez chaque bac en 12 parts, dressez bien chaud.</t>
  </si>
  <si>
    <t>SAUCE BOLOGNAISE — BASE LASAGNES (TEXTE-FIDÈLE)</t>
  </si>
  <si>
    <t>SAUCE CRÈME</t>
  </si>
  <si>
    <t>FOND BLANC DE VEAU</t>
  </si>
  <si>
    <t>CONCASSER</t>
  </si>
  <si>
    <t>Mise en place du poste de travail — Réunir les denrées, le matériel de préparation et de cuisson. Contrôler la fraîcheur et la qualité des produits.</t>
  </si>
  <si>
    <t>Découper en morceaux — réunir dans une grande marmite — couvrir d'eau froide — porter à ébullition 3 à 4 minutes — rafraîchir</t>
  </si>
  <si>
    <t>ÉPLUCHER</t>
  </si>
  <si>
    <t>Concasser finement les os ou les carcasses et les abattis ; découper la viande en morceaux, habiller et brider la ou les volailles s'il y a lieu.</t>
  </si>
  <si>
    <t>Bien rincer et égoutter dans une passoire — rincer le rondeau</t>
  </si>
  <si>
    <t>MARQUER</t>
  </si>
  <si>
    <t>Replacer les ingrédients de base dans le récipient — mouiller avec de l'eau froide — porter à ébullition</t>
  </si>
  <si>
    <t>ÉCUMER</t>
  </si>
  <si>
    <t>Marquer le fond blanc en cuisson — Replacer les ingrédients de base, mouiller à l'eau froide, porter à ébullition, écumer et dégraisser.</t>
  </si>
  <si>
    <t>Écumer abondamment dès la première ébullition</t>
  </si>
  <si>
    <t>Éplucher et laver tous les légumes — tailler les carottes en tronçons — piquer ou clouter les oignons</t>
  </si>
  <si>
    <t>MOUILLER</t>
  </si>
  <si>
    <t>Fond brun de veau reconstitue (collectivite)</t>
  </si>
  <si>
    <t>DISSOUDRE</t>
  </si>
  <si>
    <t>Délayer la poudre dans l'eau froide en fouettant, puis porter à ébullition en remuant régulièrement.</t>
  </si>
  <si>
    <t>Concentré de tomate — 1 boîte 4/4 (pièce)</t>
  </si>
  <si>
    <t>Concentré de tomate — boîte 4/4 (collectivité)</t>
  </si>
  <si>
    <t>Niveau</t>
  </si>
  <si>
    <t>Composant</t>
  </si>
  <si>
    <t>Type</t>
  </si>
  <si>
    <t>Quantité (× multiplicateur, voir feuille Besoins)</t>
  </si>
  <si>
    <t>recette</t>
  </si>
  <si>
    <t xml:space="preserve">    ↳ Plaques de lasagnes (23x13)</t>
  </si>
  <si>
    <t>matiere</t>
  </si>
  <si>
    <t xml:space="preserve">    ↳ SAUCE BOLOGNAISE — BASE LASAGNES (TEXTE-FIDÈLE)</t>
  </si>
  <si>
    <t xml:space="preserve">    ↳ SAUCE CRÈME</t>
  </si>
  <si>
    <t xml:space="preserve">    ↳ Emmental râpé vrac</t>
  </si>
  <si>
    <t xml:space="preserve">        ↳ LAIT UHT demi écrémé France outre 10 litres</t>
  </si>
  <si>
    <t xml:space="preserve">        ↳ Viande hachée 20% MG IQF UE</t>
  </si>
  <si>
    <t xml:space="preserve">        ↳ OIGNON jaune France cat.I 60-80mm</t>
  </si>
  <si>
    <t xml:space="preserve">        ↳ Noix de muscade moulue</t>
  </si>
  <si>
    <t xml:space="preserve">        ↳ Ails pelés 4G</t>
  </si>
  <si>
    <t xml:space="preserve">        ↳ Farine de blé T55</t>
  </si>
  <si>
    <t xml:space="preserve">        ↳ HUILE OLIVE (L) (conv.)</t>
  </si>
  <si>
    <t>conversion</t>
  </si>
  <si>
    <t xml:space="preserve">        ↳ Beurre doux 82% MG plaquette</t>
  </si>
  <si>
    <t xml:space="preserve">        ↳ Sel fin de cuisine</t>
  </si>
  <si>
    <t xml:space="preserve">        ↳ VIN BLANC CUISSON (L) (conv.)</t>
  </si>
  <si>
    <t xml:space="preserve">        ↳ FOND BLANC DE VEAU</t>
  </si>
  <si>
    <t xml:space="preserve">        ↳ Poivre blanc moulu</t>
  </si>
  <si>
    <t xml:space="preserve">            ↳ Os et parures maigres de veau</t>
  </si>
  <si>
    <t xml:space="preserve">            ↳ Os de veau (pieds, jarret)</t>
  </si>
  <si>
    <t xml:space="preserve">            ↳ CAROTTE France extra colis 12kg</t>
  </si>
  <si>
    <t xml:space="preserve">            ↳ OIGNON jaune France cat.I 60-80mm</t>
  </si>
  <si>
    <t xml:space="preserve">            ↳ POIREAU France cat.I</t>
  </si>
  <si>
    <t xml:space="preserve">            ↳ CÉLERI-BRANCHE vert France cat.I</t>
  </si>
  <si>
    <t xml:space="preserve">            ↳ Eau (robinet - moy. France 2026)</t>
  </si>
  <si>
    <t xml:space="preserve">            ↳ Clous de girofle (par 20) (conv.)</t>
  </si>
  <si>
    <t xml:space="preserve">            ↳ Poivre noir en grains entiers</t>
  </si>
  <si>
    <t xml:space="preserve">        ↳ Crème fraîche liquide 15% MG allégée</t>
  </si>
  <si>
    <t xml:space="preserve">        ↳ Fond brun de veau reconstitue (collectivite)</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</si>
  <si>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</si>
  <si>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</si>
  <si>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</si>
  <si>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</si>
  <si>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Herbes de Provence</t>
  </si>
  <si>
    <t xml:space="preserve">        ↳ Sucre blanc cristal sac 25 kg</t>
  </si>
  <si>
    <t xml:space="preserve">        ↳ Poivre noir moulu</t>
  </si>
  <si>
    <t xml:space="preserve">    ↳ Parmesan râpé (Parmigiano)</t>
  </si>
  <si>
    <t xml:space="preserve">    ↳ Piment de Cayenne</t>
  </si>
  <si>
    <t>Fiche technique — LASAGNES AL FORNO — BOLOGNAISE</t>
  </si>
  <si>
    <t>LASAGNES AL FORNO — BOLOGNAISE  GRO_CDC_144A</t>
  </si>
  <si>
    <t>1.</t>
  </si>
  <si>
    <t>2.</t>
  </si>
  <si>
    <t>3.</t>
  </si>
  <si>
    <t xml:space="preserve">    SAUCE BOLOGNAISE — BASE LASAGNES (TEXTE-FIDÈLE)</t>
  </si>
  <si>
    <t>4.</t>
  </si>
  <si>
    <t xml:space="preserve">    SAUCE CRÈME</t>
  </si>
  <si>
    <t>5.</t>
  </si>
  <si>
    <t>6.</t>
  </si>
  <si>
    <t>7.</t>
  </si>
  <si>
    <t>↳ SAUCE BOLOGNAISE — BASE LASAGNES (TEXTE-FIDÈLE)  GRO-BOLO-C</t>
  </si>
  <si>
    <t>↳ SAUCE CRÈME  GRO_CDC_200Cr</t>
  </si>
  <si>
    <t xml:space="preserve">    Sel fin de cuisine</t>
  </si>
  <si>
    <t>↳ FOND BLANC DE VEAU  GRO_CDR_B264</t>
  </si>
  <si>
    <t xml:space="preserve">    Eau (robinet - moy. France 2026)</t>
  </si>
  <si>
    <t xml:space="preserve">    OIGNON jaune France cat.I 60-80mm</t>
  </si>
  <si>
    <t xml:space="preserve">    Clous de girofle (par 20) (conv.)</t>
  </si>
  <si>
    <t>↳ Fond brun de veau reconstitue (collectivite)  GRO-FOND-VEAU</t>
  </si>
  <si>
    <t>↳ Concentré de tomate — 1 boîte 4/4 (pièce)  GRO-CONC-44-P</t>
  </si>
  <si>
    <t>↳ Concentré de tomate — boîte 4/4 (collectivité)  GRO-CONC-TOMATE</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</si>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</sst>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10.875</v>
      </c>
      <c r="E7" s="6">
        <f>D7*$B$2</f>
        <v>10.875</v>
      </c>
      <c r="F7" t="s">
        <v>15</v>
      </c>
      <c r="G7" s="8">
        <f>E7*0.0043</f>
        <v>0.046763</v>
      </c>
    </row>
    <row r="8">
      <c r="A8" t="s">
        <v>16</v>
      </c>
      <c r="B8" t="s">
        <v>17</v>
      </c>
      <c r="C8" t="s">
        <v>18</v>
      </c>
      <c r="D8" s="4">
        <v>0.15</v>
      </c>
      <c r="E8" s="6">
        <f>D8*$B$2</f>
        <v>0.15</v>
      </c>
      <c r="F8" t="s">
        <v>19</v>
      </c>
      <c r="G8" s="8">
        <f>E8*24.02</f>
        <v>3.603</v>
      </c>
    </row>
    <row r="9">
      <c r="A9" t="s">
        <v>20</v>
      </c>
      <c r="B9" t="s">
        <v>21</v>
      </c>
      <c r="C9" t="s">
        <v>22</v>
      </c>
      <c r="D9" s="4">
        <v>3</v>
      </c>
      <c r="E9" s="6">
        <f>D9*$B$2</f>
        <v>3</v>
      </c>
      <c r="F9" t="s">
        <v>3</v>
      </c>
      <c r="G9" s="8">
        <f>E9*12.6</f>
        <v>37.8</v>
      </c>
    </row>
    <row r="10">
      <c r="A10" t="s">
        <v>23</v>
      </c>
      <c r="B10" t="s">
        <v>24</v>
      </c>
      <c r="C10" t="s">
        <v>25</v>
      </c>
      <c r="D10" s="4">
        <v>0.0002</v>
      </c>
      <c r="E10" s="6">
        <f>D10*$B$2</f>
        <v>0.0002</v>
      </c>
      <c r="F10" t="s">
        <v>26</v>
      </c>
      <c r="G10" s="8">
        <f>E10*25</f>
        <v>0.005</v>
      </c>
    </row>
    <row r="11">
      <c r="A11" t="s">
        <v>27</v>
      </c>
      <c r="B11" t="s">
        <v>28</v>
      </c>
      <c r="C11" t="s">
        <v>25</v>
      </c>
      <c r="D11" s="4">
        <v>0.006</v>
      </c>
      <c r="E11" s="6">
        <f>D11*$B$2</f>
        <v>0.006</v>
      </c>
      <c r="F11" t="s">
        <v>26</v>
      </c>
      <c r="G11" s="8">
        <f>E11*20</f>
        <v>0.12</v>
      </c>
    </row>
    <row r="12">
      <c r="A12" t="s">
        <v>29</v>
      </c>
      <c r="B12" t="s">
        <v>30</v>
      </c>
      <c r="C12" t="s">
        <v>25</v>
      </c>
      <c r="D12" s="4">
        <v>0.002</v>
      </c>
      <c r="E12" s="6">
        <f>D12*$B$2</f>
        <v>0.002</v>
      </c>
      <c r="F12" t="s">
        <v>26</v>
      </c>
      <c r="G12" s="8">
        <f>E12*9.8</f>
        <v>0.0196</v>
      </c>
    </row>
    <row r="13">
      <c r="A13" t="s">
        <v>31</v>
      </c>
      <c r="B13" t="s">
        <v>32</v>
      </c>
      <c r="C13" t="s">
        <v>25</v>
      </c>
      <c r="D13" s="4">
        <v>0.012</v>
      </c>
      <c r="E13" s="6">
        <f>D13*$B$2</f>
        <v>0.012</v>
      </c>
      <c r="F13" t="s">
        <v>26</v>
      </c>
      <c r="G13" s="8">
        <f>E13*14.8</f>
        <v>0.1776</v>
      </c>
    </row>
    <row r="14">
      <c r="A14" t="s">
        <v>33</v>
      </c>
      <c r="B14" t="s">
        <v>34</v>
      </c>
      <c r="C14" t="s">
        <v>25</v>
      </c>
      <c r="D14" s="4">
        <v>0.004</v>
      </c>
      <c r="E14" s="6">
        <f>D14*$B$2</f>
        <v>0.004</v>
      </c>
      <c r="F14" t="s">
        <v>26</v>
      </c>
      <c r="G14" s="8">
        <f>E14*12</f>
        <v>0.048</v>
      </c>
    </row>
    <row r="15">
      <c r="A15" t="s">
        <v>35</v>
      </c>
      <c r="B15" t="s">
        <v>36</v>
      </c>
      <c r="C15" t="s">
        <v>25</v>
      </c>
      <c r="D15" s="4">
        <v>0.007</v>
      </c>
      <c r="E15" s="6">
        <f>D15*$B$2</f>
        <v>0.007</v>
      </c>
      <c r="F15" t="s">
        <v>26</v>
      </c>
      <c r="G15" s="8">
        <f>E15*12.5</f>
        <v>0.0875</v>
      </c>
    </row>
    <row r="16">
      <c r="A16" t="s">
        <v>37</v>
      </c>
      <c r="B16" t="s">
        <v>38</v>
      </c>
      <c r="C16" t="s">
        <v>39</v>
      </c>
      <c r="D16" s="4">
        <v>0.015</v>
      </c>
      <c r="E16" s="6">
        <f>D16*$B$2</f>
        <v>0.015</v>
      </c>
      <c r="F16" t="s">
        <v>26</v>
      </c>
      <c r="G16" s="8">
        <f>E16*9.5</f>
        <v>0.1425</v>
      </c>
    </row>
    <row r="17">
      <c r="A17" t="s">
        <v>40</v>
      </c>
      <c r="B17" t="s">
        <v>41</v>
      </c>
      <c r="C17" t="s">
        <v>42</v>
      </c>
      <c r="D17" s="4">
        <v>1.3</v>
      </c>
      <c r="E17" s="6">
        <f>D17*$B$2</f>
        <v>1.3</v>
      </c>
      <c r="F17" t="s">
        <v>26</v>
      </c>
      <c r="G17" s="8">
        <f>E17*0.56</f>
        <v>0.728</v>
      </c>
    </row>
    <row r="18">
      <c r="A18" t="s">
        <v>43</v>
      </c>
      <c r="B18" t="s">
        <v>44</v>
      </c>
      <c r="C18" t="s">
        <v>45</v>
      </c>
      <c r="D18" s="4">
        <v>0.125</v>
      </c>
      <c r="E18" s="6">
        <f>D18*$B$2</f>
        <v>0.125</v>
      </c>
      <c r="F18" t="s">
        <v>26</v>
      </c>
      <c r="G18" s="8">
        <f>E18*19.69</f>
        <v>2.46125</v>
      </c>
    </row>
    <row r="19">
      <c r="A19" t="s">
        <v>46</v>
      </c>
      <c r="B19" t="s">
        <v>47</v>
      </c>
      <c r="C19" t="s">
        <v>48</v>
      </c>
      <c r="D19" s="4">
        <v>0.1</v>
      </c>
      <c r="E19" s="6">
        <f>D19*$B$2</f>
        <v>0.1</v>
      </c>
      <c r="F19" t="s">
        <v>19</v>
      </c>
      <c r="G19" s="8">
        <f>E19*65.22</f>
        <v>6.522</v>
      </c>
    </row>
    <row r="20">
      <c r="A20" t="s">
        <v>49</v>
      </c>
      <c r="B20" t="s">
        <v>50</v>
      </c>
      <c r="C20" t="s">
        <v>51</v>
      </c>
      <c r="D20" s="4">
        <v>15</v>
      </c>
      <c r="E20" s="6">
        <f>D20*$B$2</f>
        <v>15</v>
      </c>
      <c r="F20" t="s">
        <v>15</v>
      </c>
      <c r="G20" s="8">
        <f>E20*1.67</f>
        <v>25.05</v>
      </c>
    </row>
    <row r="21">
      <c r="A21" t="s">
        <v>52</v>
      </c>
      <c r="B21" t="s">
        <v>53</v>
      </c>
      <c r="C21" t="s">
        <v>54</v>
      </c>
      <c r="D21" s="4">
        <v>1.3</v>
      </c>
      <c r="E21" s="6">
        <f>D21*$B$2</f>
        <v>1.3</v>
      </c>
      <c r="F21" t="s">
        <v>26</v>
      </c>
      <c r="G21" s="8">
        <f>E21*5.2</f>
        <v>6.76</v>
      </c>
    </row>
    <row r="22">
      <c r="A22" t="s">
        <v>55</v>
      </c>
      <c r="B22" t="s">
        <v>56</v>
      </c>
      <c r="C22" t="s">
        <v>57</v>
      </c>
      <c r="D22" s="4">
        <v>5</v>
      </c>
      <c r="E22" s="6">
        <f>D22*$B$2</f>
        <v>5</v>
      </c>
      <c r="F22" t="s">
        <v>15</v>
      </c>
      <c r="G22" s="8">
        <f>E22*2.2</f>
        <v>11</v>
      </c>
    </row>
    <row r="23">
      <c r="A23" t="s">
        <v>58</v>
      </c>
      <c r="B23" t="s">
        <v>59</v>
      </c>
      <c r="C23" t="s">
        <v>60</v>
      </c>
      <c r="D23" s="4">
        <v>2</v>
      </c>
      <c r="E23" s="6">
        <f>D23*$B$2</f>
        <v>2</v>
      </c>
      <c r="F23" t="s">
        <v>26</v>
      </c>
      <c r="G23" s="8">
        <f>E23*7.2</f>
        <v>14.4</v>
      </c>
    </row>
    <row r="24">
      <c r="A24" t="s">
        <v>61</v>
      </c>
      <c r="B24" t="s">
        <v>62</v>
      </c>
      <c r="C24" t="s">
        <v>60</v>
      </c>
      <c r="D24" s="4">
        <v>1</v>
      </c>
      <c r="E24" s="6">
        <f>D24*$B$2</f>
        <v>1</v>
      </c>
      <c r="F24" t="s">
        <v>26</v>
      </c>
      <c r="G24" s="8">
        <f>E24*14.5</f>
        <v>14.5</v>
      </c>
    </row>
    <row r="25">
      <c r="A25" t="s">
        <v>63</v>
      </c>
      <c r="B25" t="s">
        <v>64</v>
      </c>
      <c r="C25" t="s">
        <v>65</v>
      </c>
      <c r="D25" s="4">
        <v>0.4</v>
      </c>
      <c r="E25" s="6">
        <f>D25*$B$2</f>
        <v>0.4</v>
      </c>
      <c r="F25" t="s">
        <v>26</v>
      </c>
      <c r="G25" s="8">
        <f>E25*1.1</f>
        <v>0.44</v>
      </c>
    </row>
    <row r="26">
      <c r="A26" t="s">
        <v>66</v>
      </c>
      <c r="B26" t="s">
        <v>67</v>
      </c>
      <c r="C26" t="s">
        <v>65</v>
      </c>
      <c r="D26" s="4">
        <v>0.32</v>
      </c>
      <c r="E26" s="6">
        <f>D26*$B$2</f>
        <v>0.32</v>
      </c>
      <c r="F26" t="s">
        <v>26</v>
      </c>
      <c r="G26" s="8">
        <f>E26*1.8</f>
        <v>0.576</v>
      </c>
    </row>
    <row r="27">
      <c r="A27" t="s">
        <v>68</v>
      </c>
      <c r="B27" t="s">
        <v>69</v>
      </c>
      <c r="C27" t="s">
        <v>65</v>
      </c>
      <c r="D27" s="4">
        <v>2.9</v>
      </c>
      <c r="E27" s="6">
        <f>D27*$B$2</f>
        <v>2.9</v>
      </c>
      <c r="F27" t="s">
        <v>26</v>
      </c>
      <c r="G27" s="8">
        <f>E27*0.4</f>
        <v>1.16</v>
      </c>
    </row>
    <row r="28">
      <c r="A28" t="s">
        <v>70</v>
      </c>
      <c r="B28" t="s">
        <v>71</v>
      </c>
      <c r="C28" t="s">
        <v>65</v>
      </c>
      <c r="D28" s="4">
        <v>0.8</v>
      </c>
      <c r="E28" s="6">
        <f>D28*$B$2</f>
        <v>0.8</v>
      </c>
      <c r="F28" t="s">
        <v>26</v>
      </c>
      <c r="G28" s="8">
        <f>E28*0.9</f>
        <v>0.72</v>
      </c>
    </row>
    <row r="29">
      <c r="A29" t="s">
        <v>72</v>
      </c>
      <c r="B29" t="s">
        <v>73</v>
      </c>
      <c r="C29" t="s">
        <v>74</v>
      </c>
      <c r="D29" s="4">
        <v>0.2</v>
      </c>
      <c r="E29" s="6">
        <f>D29*$B$2</f>
        <v>0.2</v>
      </c>
      <c r="F29" t="s">
        <v>26</v>
      </c>
      <c r="G29" s="8">
        <f>E29*8.11</f>
        <v>1.622</v>
      </c>
    </row>
    <row r="30">
      <c r="A30" t="s">
        <v>75</v>
      </c>
      <c r="B30" t="s">
        <v>76</v>
      </c>
      <c r="C30" t="s">
        <v>77</v>
      </c>
      <c r="D30" s="4">
        <v>8.5</v>
      </c>
      <c r="E30" s="6">
        <f>D30*$B$2</f>
        <v>8.5</v>
      </c>
      <c r="F30" t="s">
        <v>26</v>
      </c>
      <c r="G30" s="8">
        <f>E30*3.5</f>
        <v>29.75</v>
      </c>
    </row>
    <row r="31">
      <c r="A31" t="s">
        <v>78</v>
      </c>
      <c r="B31" t="s">
        <v>79</v>
      </c>
      <c r="C31" t="s">
        <v>80</v>
      </c>
      <c r="D31" s="4">
        <v>0.273</v>
      </c>
      <c r="E31" s="6">
        <f>D31*$B$2</f>
        <v>0.273</v>
      </c>
      <c r="F31" t="s">
        <v>26</v>
      </c>
      <c r="G31" s="8">
        <f>E31*0.35</f>
        <v>0.09555</v>
      </c>
    </row>
    <row r="32">
      <c r="A32" t="s">
        <v>81</v>
      </c>
      <c r="B32" t="s">
        <v>82</v>
      </c>
      <c r="C32" t="s">
        <v>83</v>
      </c>
      <c r="D32" s="4">
        <v>0.1</v>
      </c>
      <c r="E32" s="6">
        <f>D32*$B$2</f>
        <v>0.1</v>
      </c>
      <c r="F32" t="s">
        <v>26</v>
      </c>
      <c r="G32" s="8">
        <f>E32*0.82</f>
        <v>0.082</v>
      </c>
    </row>
    <row r="33">
      <c r="A33" t="s">
        <v>84</v>
      </c>
      <c r="B33" t="s">
        <v>85</v>
      </c>
      <c r="C33" t="s">
        <v>86</v>
      </c>
      <c r="D33" s="4">
        <v>14</v>
      </c>
      <c r="E33" s="6">
        <f>D33*$B$2</f>
        <v>14</v>
      </c>
      <c r="F33" t="s">
        <v>26</v>
      </c>
      <c r="G33" s="8">
        <f>E33*23.7</f>
        <v>331.8</v>
      </c>
    </row>
    <row r="34">
      <c r="A34" t="s" s="9">
        <v>87</v>
      </c>
      <c r="B34" t="s">
        <v>88</v>
      </c>
      <c r="C34" t="s">
        <v>89</v>
      </c>
      <c r="D34" s="4">
        <v>2</v>
      </c>
      <c r="E34" s="6">
        <f>D34*$B$2</f>
        <v>2</v>
      </c>
      <c r="F34" t="s">
        <v>26</v>
      </c>
      <c r="G34" s="8">
        <f>E34*2.5</f>
        <v>5</v>
      </c>
    </row>
    <row r="35">
      <c r="A35" t="s" s="9">
        <v>90</v>
      </c>
      <c r="B35" t="s">
        <v>91</v>
      </c>
      <c r="C35" t="s">
        <v>89</v>
      </c>
      <c r="D35" s="4">
        <v>2</v>
      </c>
      <c r="E35" s="6">
        <f>D35*$B$2</f>
        <v>2</v>
      </c>
      <c r="F35" t="s">
        <v>26</v>
      </c>
      <c r="G35" s="8">
        <f>E35*2</f>
        <v>4</v>
      </c>
    </row>
    <row r="36">
      <c r="A36"/>
      <c r="B36"/>
      <c r="C36"/>
      <c r="D36"/>
      <c r="E36"/>
      <c r="F36" t="s" s="10">
        <v>92</v>
      </c>
      <c r="G36" s="11">
        <f>SUM(G7:G35)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93</v>
      </c>
      <c r="B1" t="s" s="7">
        <v>94</v>
      </c>
      <c r="C1" t="s" s="7">
        <v>95</v>
      </c>
      <c r="D1" t="s" s="7">
        <v>96</v>
      </c>
      <c r="E1" t="s" s="7">
        <v>97</v>
      </c>
      <c r="F1" t="s" s="7">
        <v>98</v>
      </c>
    </row>
    <row r="2">
      <c r="A2" t="s">
        <v>99</v>
      </c>
      <c r="B2">
        <v>1</v>
      </c>
      <c r="C2"/>
      <c r="D2" t="inlineStr" s="12">
        <is>
          <t>Mise en place du poste de travail — Vérifiez les DLC, pesez et mesurez toutes les denrées, sélectionnez le matériel. Désinfectez le matériel et le poste de travail suivant les protocoles.</t>
        </is>
      </c>
      <c r="E2" t="s" s="12"/>
      <c r="F2"/>
    </row>
    <row r="3">
      <c r="A3" t="s">
        <v>99</v>
      </c>
      <c r="B3">
        <v>2</v>
      </c>
      <c r="C3"/>
      <c r="D3" t="inlineStr" s="12">
        <is>
          <t>Préparations préliminaires — Hachez les oignons et l'ail s'ils ne sont pas déjà préparés. Râpez l'emmenthal et le parmesan si nécessaire. Réservez chaque élément séparément au froid en attente d'utilisation.</t>
        </is>
      </c>
      <c r="E3" t="s" s="12"/>
      <c r="F3"/>
    </row>
    <row r="4">
      <c r="A4" t="s">
        <v>99</v>
      </c>
      <c r="B4">
        <v>3</v>
      </c>
      <c r="C4"/>
      <c r="D4" t="inlineStr" s="12">
        <is>
          <t>Confectionner la sauce bolognaise — Dans une sauteuse, faites suer à l'huile d'olive les oignons hachés. Déglacez avec le vin blanc, réduisez de moitié. Ajoutez le fond brun de veau lié, la tomate concentrée délayée avec le fond blanc de veau, l'ail haché, les aromates (herbes de Provence), les épices et condiments (sel, poivre, sucre). Laissez cuire doucement. Pendant la cuisson de la sauce, passez au four la viande de bœuf pendant 7 minutes environ. Ajoutez la viande ainsi saisie à la sauce dans la sauteuse. Cuisez à feu doux en remuant, sans trop cuire (risque de désagrégation/graisse en surface). Rectifiez l'assaisonnement. NB : on peut remplacer la préparation bolognaise par de la sauce tomate ajoutée à la viande (voir fiche 144B).</t>
        </is>
      </c>
      <c r="E4" t="s" s="12"/>
      <c r="F4"/>
    </row>
    <row r="5">
      <c r="A5" t="s">
        <v>99</v>
      </c>
      <c r="B5">
        <v>4</v>
      </c>
      <c r="C5"/>
      <c r="D5" t="inlineStr" s="12">
        <is>
          <t>Confectionner la sauce béchamel — Réalisez un roux avec le beurre et la farine. Mouillez au lait en fouettant pour éviter les grumeaux. Ajoutez la crème fraîche. Assaisonnez de sel, poivre blanc, piment de Cayenne et muscade.</t>
        </is>
      </c>
      <c r="E5" t="s" s="12"/>
      <c r="F5"/>
    </row>
    <row r="6">
      <c r="A6" t="s">
        <v>99</v>
      </c>
      <c r="B6">
        <v>5</v>
      </c>
      <c r="C6"/>
      <c r="D6" t="inlineStr" s="12">
        <is>
          <t>Garnir les plats à gratin — Beurrez et filmez les bacs GN 1/1. Nappez le fond de béchamel, disposez une couche de plaques de lasagnes, nappez de bolognaise. Disposez une 2e couche de lasagnes en sens inversé. Alternez béchamel/lasagnes/bolognaise/lasagnes/béchamel (3 couches de béchamel, 4 de lasagnes, 2 de bolognaise). Saupoudrez de parmesan et d'emmenthal râpé.</t>
        </is>
      </c>
      <c r="E6" t="s" s="12"/>
      <c r="F6"/>
    </row>
    <row r="7">
      <c r="A7" t="s">
        <v>99</v>
      </c>
      <c r="B7">
        <v>6</v>
      </c>
      <c r="C7"/>
      <c r="D7" t="s" s="12">
        <v>100</v>
      </c>
      <c r="E7" t="s" s="12"/>
      <c r="F7"/>
    </row>
    <row r="8">
      <c r="A8" t="s">
        <v>99</v>
      </c>
      <c r="B8">
        <v>7</v>
      </c>
      <c r="C8"/>
      <c r="D8" t="s" s="12">
        <v>101</v>
      </c>
      <c r="E8" t="s" s="12"/>
      <c r="F8"/>
    </row>
    <row r="9">
      <c r="A9" t="s">
        <v>102</v>
      </c>
      <c r="B9">
        <v>1</v>
      </c>
      <c r="C9"/>
      <c r="D9" t="inlineStr" s="12">
        <is>
          <t>Mise en place du poste de travail — Contrôler les D.L.C. et peser les denrées, sélectionner le matériel. Désinfecter le matériel et le poste de travail suivant les protocoles.</t>
        </is>
      </c>
      <c r="E9" t="s" s="12"/>
      <c r="F9"/>
    </row>
    <row r="10">
      <c r="A10" t="s">
        <v>102</v>
      </c>
      <c r="B10">
        <v>2</v>
      </c>
      <c r="C10"/>
      <c r="D10" t="inlineStr" s="12">
        <is>
          <t>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t>
        </is>
      </c>
      <c r="E10" t="s" s="12"/>
      <c r="F10"/>
    </row>
    <row r="11">
      <c r="A11" t="s">
        <v>102</v>
      </c>
      <c r="B11">
        <v>3</v>
      </c>
      <c r="C11"/>
      <c r="D11" t="inlineStr" s="12">
        <is>
          <t>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t>
        </is>
      </c>
      <c r="E11" t="s" s="12"/>
      <c r="F11"/>
    </row>
    <row r="12">
      <c r="A12" t="s">
        <v>102</v>
      </c>
      <c r="B12">
        <v>4</v>
      </c>
      <c r="C12"/>
      <c r="D12" t="inlineStr" s="12">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12" t="s" s="12"/>
      <c r="F12"/>
    </row>
    <row r="13">
      <c r="A13" t="s">
        <v>102</v>
      </c>
      <c r="B13">
        <v>5</v>
      </c>
      <c r="C13"/>
      <c r="D13" t="inlineStr" s="12">
        <is>
          <t>Finition — Rectifier l'assaisonnement (sel, poivre, sucre pour retirer l'acidité de la tomate). Contrôler la température suivant la procédure de fin de cuisson. Stocker en armoire chaude en attente de consommation.</t>
        </is>
      </c>
      <c r="E13" t="s" s="12"/>
      <c r="F13"/>
    </row>
    <row r="14">
      <c r="A14" t="s">
        <v>103</v>
      </c>
      <c r="B14">
        <v>1</v>
      </c>
      <c r="C14"/>
      <c r="D14" t="inlineStr" s="12">
        <is>
          <t>Confectionner la béchamel selon la recette de base (GRO_CDC_200A), en réduisant le lait de 2,5 L. Ajouter la crème fraîche en liaison terminale, hors du feu. Émulsionner au mixeur.</t>
        </is>
      </c>
      <c r="E14" t="s" s="12"/>
      <c r="F14"/>
    </row>
    <row r="15">
      <c r="A15" t="s">
        <v>104</v>
      </c>
      <c r="B15">
        <v>1</v>
      </c>
      <c r="C15" t="s">
        <v>105</v>
      </c>
      <c r="D15" t="s" s="12">
        <v>106</v>
      </c>
      <c r="E15" t="s" s="12">
        <v>107</v>
      </c>
      <c r="F15"/>
    </row>
    <row r="16">
      <c r="A16" t="s">
        <v>104</v>
      </c>
      <c r="B16">
        <v>2</v>
      </c>
      <c r="C16" t="s">
        <v>108</v>
      </c>
      <c r="D16" t="s" s="12">
        <v>109</v>
      </c>
      <c r="E16" t="s" s="12">
        <v>110</v>
      </c>
      <c r="F16"/>
    </row>
    <row r="17">
      <c r="A17" t="s">
        <v>104</v>
      </c>
      <c r="B17">
        <v>3</v>
      </c>
      <c r="C17" t="s">
        <v>111</v>
      </c>
      <c r="D17" t="inlineStr" s="12">
        <is>
          <t>Blanchir les os et la viande (ils peuvent être mis à dégorger au préalable) — Mouiller à l'eau froide, porter à ébullition, laisser frémir quelques minutes en écumant ; rafraîchir à l'eau courante, rincer, égoutter ; rincer le récipient.</t>
        </is>
      </c>
      <c r="E17" t="s" s="12">
        <v>112</v>
      </c>
      <c r="F17"/>
    </row>
    <row r="18">
      <c r="A18" t="s">
        <v>104</v>
      </c>
      <c r="B18">
        <v>4</v>
      </c>
      <c r="C18" t="s">
        <v>113</v>
      </c>
      <c r="D18" t="s" s="12">
        <v>114</v>
      </c>
      <c r="E18" t="s" s="12">
        <v>115</v>
      </c>
      <c r="F18"/>
    </row>
    <row r="19">
      <c r="A19" t="s">
        <v>104</v>
      </c>
      <c r="B19">
        <v>5</v>
      </c>
      <c r="C19" t="s">
        <v>108</v>
      </c>
      <c r="D19" t="inlineStr" s="12">
        <is>
          <t>Préparer et ajouter la garniture aromatique — Éplucher et laver les légumes ; tailler les carottes en tronçons ; confectionner le bouquet garni avec les blancs de poireau et le céleri ; piquer l'oignon d'un clou de girofle.</t>
        </is>
      </c>
      <c r="E19" t="s" s="12">
        <v>116</v>
      </c>
      <c r="F19"/>
    </row>
    <row r="20">
      <c r="A20" t="s">
        <v>104</v>
      </c>
      <c r="B20">
        <v>6</v>
      </c>
      <c r="C20" t="s">
        <v>117</v>
      </c>
      <c r="D20" t="inlineStr" s="12">
        <is>
          <t>Maintenir à très faible ébullition durant 2 h 30 à 3 h — Écumer, dégraisser, dépouiller aussi souvent que nécessaire ; compenser l'évaporation avec un peu d'eau bouillante ; quelques grains de poivre concassé peuvent être ajoutés quelques minutes avant la fin.</t>
        </is>
      </c>
      <c r="E20" t="s" s="12"/>
      <c r="F20"/>
    </row>
    <row r="21">
      <c r="A21" t="s">
        <v>104</v>
      </c>
      <c r="B21">
        <v>7</v>
      </c>
      <c r="C21"/>
      <c r="D21" t="inlineStr" s="12">
        <is>
          <t>Passer le fond au chinois étamine sans le fouler ni le remuer — il doit être parfaitement limpide, non « laiteux » ; dégraisser à nouveau si nécessaire ; refroidir rapidement et réserver à couvert à + 3 °C maximum.</t>
        </is>
      </c>
      <c r="E21" t="s" s="12"/>
      <c r="F21"/>
    </row>
    <row r="22">
      <c r="A22" t="s">
        <v>118</v>
      </c>
      <c r="B22">
        <v>1</v>
      </c>
      <c r="C22" t="s">
        <v>119</v>
      </c>
      <c r="D22" t="s" s="12">
        <v>120</v>
      </c>
      <c r="E22" t="s" s="12"/>
      <c r="F22"/>
    </row>
    <row r="23">
      <c r="A23" t="s">
        <v>121</v>
      </c>
      <c r="B23"/>
      <c r="C23"/>
      <c r="D23" t="inlineStr" s="12">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23"/>
      <c r="F23"/>
    </row>
    <row r="24">
      <c r="A24" t="s">
        <v>122</v>
      </c>
      <c r="B24"/>
      <c r="C24"/>
      <c r="D24" t="inlineStr" s="12">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24"/>
      <c r="F2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123</v>
      </c>
      <c r="B1" t="s" s="7">
        <v>124</v>
      </c>
      <c r="C1" t="s" s="7">
        <v>125</v>
      </c>
      <c r="D1" t="s" s="7">
        <v>126</v>
      </c>
      <c r="E1" t="s" s="7">
        <v>10</v>
      </c>
    </row>
    <row r="2">
      <c r="A2">
        <v>0</v>
      </c>
      <c r="B2" t="s">
        <v>99</v>
      </c>
      <c r="C2" t="s">
        <v>127</v>
      </c>
      <c r="D2" s="6">
        <f>'Besoins'!$B$2*100</f>
        <v>100</v>
      </c>
      <c r="E2" t="s">
        <v>3</v>
      </c>
    </row>
    <row r="3">
      <c r="A3">
        <v>1</v>
      </c>
      <c r="B3" t="s">
        <v>128</v>
      </c>
      <c r="C3" t="s">
        <v>129</v>
      </c>
      <c r="D3" s="6">
        <f>'Besoins'!$B$2*8.5</f>
        <v>8.5</v>
      </c>
      <c r="E3" t="s">
        <v>26</v>
      </c>
    </row>
    <row r="4">
      <c r="A4">
        <v>1</v>
      </c>
      <c r="B4" t="s">
        <v>130</v>
      </c>
      <c r="C4" t="s">
        <v>127</v>
      </c>
      <c r="D4" s="6">
        <f>'Besoins'!$B$2*11</f>
        <v>11</v>
      </c>
      <c r="E4" t="s">
        <v>15</v>
      </c>
    </row>
    <row r="5">
      <c r="A5">
        <v>1</v>
      </c>
      <c r="B5" t="s">
        <v>131</v>
      </c>
      <c r="C5" t="s">
        <v>127</v>
      </c>
      <c r="D5" s="6">
        <f>'Besoins'!$B$2*20</f>
        <v>20</v>
      </c>
      <c r="E5" t="s">
        <v>15</v>
      </c>
    </row>
    <row r="6">
      <c r="A6">
        <v>1</v>
      </c>
      <c r="B6" t="s">
        <v>132</v>
      </c>
      <c r="C6" t="s">
        <v>129</v>
      </c>
      <c r="D6" s="6">
        <f>'Besoins'!$B$2*2</f>
        <v>2</v>
      </c>
      <c r="E6" t="s">
        <v>26</v>
      </c>
    </row>
    <row r="7">
      <c r="A7">
        <v>2</v>
      </c>
      <c r="B7" t="s">
        <v>133</v>
      </c>
      <c r="C7" t="s">
        <v>129</v>
      </c>
      <c r="D7" s="6">
        <f>'Besoins'!$B$2*15</f>
        <v>15</v>
      </c>
      <c r="E7" t="s">
        <v>15</v>
      </c>
    </row>
    <row r="8">
      <c r="A8">
        <v>2</v>
      </c>
      <c r="B8" t="s">
        <v>134</v>
      </c>
      <c r="C8" t="s">
        <v>129</v>
      </c>
      <c r="D8" s="6">
        <f>'Besoins'!$B$2*14</f>
        <v>14</v>
      </c>
      <c r="E8" t="s">
        <v>26</v>
      </c>
    </row>
    <row r="9">
      <c r="A9">
        <v>2</v>
      </c>
      <c r="B9" t="s">
        <v>135</v>
      </c>
      <c r="C9" t="s">
        <v>129</v>
      </c>
      <c r="D9" s="6">
        <f>'Besoins'!$B$2*2.5</f>
        <v>2.5</v>
      </c>
      <c r="E9" t="s">
        <v>26</v>
      </c>
    </row>
    <row r="10">
      <c r="A10">
        <v>2</v>
      </c>
      <c r="B10" t="s">
        <v>136</v>
      </c>
      <c r="C10" t="s">
        <v>129</v>
      </c>
      <c r="D10" s="6">
        <f>'Besoins'!$B$2*0.006</f>
        <v>0.006</v>
      </c>
      <c r="E10" t="s">
        <v>26</v>
      </c>
    </row>
    <row r="11">
      <c r="A11">
        <v>2</v>
      </c>
      <c r="B11" t="s">
        <v>137</v>
      </c>
      <c r="C11" t="s">
        <v>129</v>
      </c>
      <c r="D11" s="6">
        <f>'Besoins'!$B$2*0.2</f>
        <v>0.2</v>
      </c>
      <c r="E11" t="s">
        <v>26</v>
      </c>
    </row>
    <row r="12">
      <c r="A12">
        <v>2</v>
      </c>
      <c r="B12" t="s">
        <v>138</v>
      </c>
      <c r="C12" t="s">
        <v>129</v>
      </c>
      <c r="D12" s="6">
        <f>'Besoins'!$B$2*1.3</f>
        <v>1.3</v>
      </c>
      <c r="E12" t="s">
        <v>26</v>
      </c>
    </row>
    <row r="13">
      <c r="A13">
        <v>2</v>
      </c>
      <c r="B13" t="s">
        <v>139</v>
      </c>
      <c r="C13" t="s">
        <v>140</v>
      </c>
      <c r="D13" s="6">
        <f>'Besoins'!$B$2*0.5</f>
        <v>0.5</v>
      </c>
      <c r="E13" t="s">
        <v>15</v>
      </c>
    </row>
    <row r="14">
      <c r="A14">
        <v>2</v>
      </c>
      <c r="B14" t="s">
        <v>141</v>
      </c>
      <c r="C14" t="s">
        <v>129</v>
      </c>
      <c r="D14" s="6">
        <f>'Besoins'!$B$2*1.3</f>
        <v>1.3</v>
      </c>
      <c r="E14" t="s">
        <v>26</v>
      </c>
    </row>
    <row r="15">
      <c r="A15">
        <v>2</v>
      </c>
      <c r="B15" t="s">
        <v>142</v>
      </c>
      <c r="C15" t="s">
        <v>129</v>
      </c>
      <c r="D15" s="6">
        <f>'Besoins'!$B$2*0.2</f>
        <v>0.2</v>
      </c>
      <c r="E15" t="s">
        <v>26</v>
      </c>
    </row>
    <row r="16">
      <c r="A16">
        <v>2</v>
      </c>
      <c r="B16" t="s">
        <v>143</v>
      </c>
      <c r="C16" t="s">
        <v>140</v>
      </c>
      <c r="D16" s="6">
        <f>'Besoins'!$B$2*1.5</f>
        <v>1.5</v>
      </c>
      <c r="E16" t="s">
        <v>15</v>
      </c>
    </row>
    <row r="17">
      <c r="A17">
        <v>2</v>
      </c>
      <c r="B17" t="s">
        <v>144</v>
      </c>
      <c r="C17" t="s">
        <v>127</v>
      </c>
      <c r="D17" s="6">
        <f>'Besoins'!$B$2*4</f>
        <v>4</v>
      </c>
      <c r="E17" t="s">
        <v>15</v>
      </c>
    </row>
    <row r="18">
      <c r="A18">
        <v>2</v>
      </c>
      <c r="B18" t="s">
        <v>145</v>
      </c>
      <c r="C18" t="s">
        <v>129</v>
      </c>
      <c r="D18" s="6">
        <f>'Besoins'!$B$2*0.012</f>
        <v>0.012</v>
      </c>
      <c r="E18" t="s">
        <v>26</v>
      </c>
    </row>
    <row r="19">
      <c r="A19">
        <v>3</v>
      </c>
      <c r="B19" t="s">
        <v>146</v>
      </c>
      <c r="C19" t="s">
        <v>129</v>
      </c>
      <c r="D19" s="6">
        <f>'Besoins'!$B$2*2</f>
        <v>2</v>
      </c>
      <c r="E19" t="s">
        <v>26</v>
      </c>
    </row>
    <row r="20">
      <c r="A20">
        <v>3</v>
      </c>
      <c r="B20" t="s">
        <v>147</v>
      </c>
      <c r="C20" t="s">
        <v>129</v>
      </c>
      <c r="D20" s="6">
        <f>'Besoins'!$B$2*2</f>
        <v>2</v>
      </c>
      <c r="E20" t="s">
        <v>26</v>
      </c>
    </row>
    <row r="21">
      <c r="A21">
        <v>3</v>
      </c>
      <c r="B21" t="s">
        <v>148</v>
      </c>
      <c r="C21" t="s">
        <v>129</v>
      </c>
      <c r="D21" s="6">
        <f>'Besoins'!$B$2*0.4</f>
        <v>0.4</v>
      </c>
      <c r="E21" t="s">
        <v>26</v>
      </c>
    </row>
    <row r="22">
      <c r="A22">
        <v>3</v>
      </c>
      <c r="B22" t="s">
        <v>149</v>
      </c>
      <c r="C22" t="s">
        <v>129</v>
      </c>
      <c r="D22" s="6">
        <f>'Besoins'!$B$2*0.4</f>
        <v>0.4</v>
      </c>
      <c r="E22" t="s">
        <v>26</v>
      </c>
    </row>
    <row r="23">
      <c r="A23">
        <v>3</v>
      </c>
      <c r="B23" t="s">
        <v>150</v>
      </c>
      <c r="C23" t="s">
        <v>129</v>
      </c>
      <c r="D23" s="6">
        <f>'Besoins'!$B$2*0.8</f>
        <v>0.8</v>
      </c>
      <c r="E23" t="s">
        <v>26</v>
      </c>
    </row>
    <row r="24">
      <c r="A24">
        <v>3</v>
      </c>
      <c r="B24" t="s">
        <v>151</v>
      </c>
      <c r="C24" t="s">
        <v>129</v>
      </c>
      <c r="D24" s="6">
        <f>'Besoins'!$B$2*0.32</f>
        <v>0.32</v>
      </c>
      <c r="E24" t="s">
        <v>26</v>
      </c>
    </row>
    <row r="25">
      <c r="A25">
        <v>3</v>
      </c>
      <c r="B25" t="s">
        <v>152</v>
      </c>
      <c r="C25" t="s">
        <v>129</v>
      </c>
      <c r="D25" s="6">
        <f>'Besoins'!$B$2*6</f>
        <v>6</v>
      </c>
      <c r="E25" t="s">
        <v>15</v>
      </c>
    </row>
    <row r="26">
      <c r="A26">
        <v>3</v>
      </c>
      <c r="B26" t="s">
        <v>153</v>
      </c>
      <c r="C26" t="s">
        <v>140</v>
      </c>
      <c r="D26" s="6">
        <f>'Besoins'!$B$2*4</f>
        <v>4</v>
      </c>
      <c r="E26" t="s">
        <v>3</v>
      </c>
    </row>
    <row r="27">
      <c r="A27">
        <v>3</v>
      </c>
      <c r="B27" t="s">
        <v>154</v>
      </c>
      <c r="C27" t="s">
        <v>129</v>
      </c>
      <c r="D27" s="6">
        <f>'Besoins'!$B$2*0.004</f>
        <v>0.004</v>
      </c>
      <c r="E27" t="s">
        <v>26</v>
      </c>
    </row>
    <row r="28">
      <c r="A28">
        <v>2</v>
      </c>
      <c r="B28" t="s">
        <v>155</v>
      </c>
      <c r="C28" t="s">
        <v>129</v>
      </c>
      <c r="D28" s="6">
        <f>'Besoins'!$B$2*5</f>
        <v>5</v>
      </c>
      <c r="E28" t="s">
        <v>15</v>
      </c>
    </row>
    <row r="29">
      <c r="A29">
        <v>2</v>
      </c>
      <c r="B29" t="s">
        <v>156</v>
      </c>
      <c r="C29" t="s">
        <v>127</v>
      </c>
      <c r="D29" s="6">
        <f>'Besoins'!$B$2*5</f>
        <v>5</v>
      </c>
      <c r="E29" t="s">
        <v>15</v>
      </c>
    </row>
    <row r="30">
      <c r="A30">
        <v>3</v>
      </c>
      <c r="B30" t="s">
        <v>152</v>
      </c>
      <c r="C30" t="s">
        <v>129</v>
      </c>
      <c r="D30" s="6">
        <f>'Besoins'!$B$2*4.875</f>
        <v>4.875</v>
      </c>
      <c r="E30" t="s">
        <v>15</v>
      </c>
    </row>
    <row r="31">
      <c r="A31">
        <v>3</v>
      </c>
      <c r="B31" t="s">
        <v>157</v>
      </c>
      <c r="C31" t="s">
        <v>129</v>
      </c>
      <c r="D31" s="6">
        <f>'Besoins'!$B$2*0.125</f>
        <v>0.125</v>
      </c>
      <c r="E31" t="s">
        <v>26</v>
      </c>
    </row>
    <row r="32">
      <c r="A32">
        <v>2</v>
      </c>
      <c r="B32" t="s">
        <v>158</v>
      </c>
      <c r="C32" t="s">
        <v>127</v>
      </c>
      <c r="D32" s="6">
        <f>'Besoins'!$B$2*3</f>
        <v>3</v>
      </c>
      <c r="E32" t="s">
        <v>3</v>
      </c>
    </row>
    <row r="33">
      <c r="A33">
        <v>3</v>
      </c>
      <c r="B33" t="s">
        <v>159</v>
      </c>
      <c r="C33" t="s">
        <v>127</v>
      </c>
      <c r="D33" s="6">
        <f>'Besoins'!$B$2*2.64</f>
        <v>2.64</v>
      </c>
      <c r="E33" t="s">
        <v>26</v>
      </c>
    </row>
    <row r="34">
      <c r="A34">
        <v>4</v>
      </c>
      <c r="B34" t="s">
        <v>160</v>
      </c>
      <c r="C34" t="s">
        <v>129</v>
      </c>
      <c r="D34" s="6">
        <f>'Besoins'!$B$2*3</f>
        <v>3</v>
      </c>
      <c r="E34" t="s">
        <v>3</v>
      </c>
    </row>
    <row r="35">
      <c r="A35">
        <v>2</v>
      </c>
      <c r="B35" t="s">
        <v>161</v>
      </c>
      <c r="C35" t="s">
        <v>129</v>
      </c>
      <c r="D35" s="6">
        <f>'Besoins'!$B$2*0.015</f>
        <v>0.015</v>
      </c>
      <c r="E35" t="s">
        <v>26</v>
      </c>
    </row>
    <row r="36">
      <c r="A36">
        <v>2</v>
      </c>
      <c r="B36" t="s">
        <v>162</v>
      </c>
      <c r="C36" t="s">
        <v>129</v>
      </c>
      <c r="D36" s="6">
        <f>'Besoins'!$B$2*0.1</f>
        <v>0.1</v>
      </c>
      <c r="E36" t="s">
        <v>26</v>
      </c>
    </row>
    <row r="37">
      <c r="A37">
        <v>2</v>
      </c>
      <c r="B37" t="s">
        <v>142</v>
      </c>
      <c r="C37" t="s">
        <v>129</v>
      </c>
      <c r="D37" s="6">
        <f>'Besoins'!$B$2*0.073</f>
        <v>0.073</v>
      </c>
      <c r="E37" t="s">
        <v>26</v>
      </c>
    </row>
    <row r="38">
      <c r="A38">
        <v>2</v>
      </c>
      <c r="B38" t="s">
        <v>163</v>
      </c>
      <c r="C38" t="s">
        <v>129</v>
      </c>
      <c r="D38" s="6">
        <f>'Besoins'!$B$2*0.007</f>
        <v>0.007</v>
      </c>
      <c r="E38" t="s">
        <v>26</v>
      </c>
    </row>
    <row r="39">
      <c r="A39">
        <v>1</v>
      </c>
      <c r="B39" t="s">
        <v>164</v>
      </c>
      <c r="C39" t="s">
        <v>129</v>
      </c>
      <c r="D39" s="6">
        <f>'Besoins'!$B$2*1</f>
        <v>1</v>
      </c>
      <c r="E39" t="s">
        <v>26</v>
      </c>
    </row>
    <row r="40">
      <c r="A40">
        <v>1</v>
      </c>
      <c r="B40" t="s">
        <v>165</v>
      </c>
      <c r="C40" t="s">
        <v>129</v>
      </c>
      <c r="D40" s="6">
        <f>'Besoins'!$B$2*0.002</f>
        <v>0.002</v>
      </c>
      <c r="E40" t="s">
        <v>26</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0"/>
  <cols>
    <col min="1" max="1" width="22" customWidth="1"/>
    <col min="2" max="2" width="52" customWidth="1"/>
    <col min="3" max="3" width="14" customWidth="1"/>
    <col min="4" max="4" width="10" customWidth="1"/>
  </cols>
  <sheetData>
    <row r="1" customHeight="1" ht="24">
      <c r="A1" t="s" s="2">
        <v>166</v>
      </c>
      <c r="B1"/>
      <c r="C1"/>
      <c r="D1"/>
    </row>
    <row r="2">
      <c r="A2" t="str" s="13">
        <f>"GRO_CDC_144A · GRO.COMPLETS · référence : "&amp;Besoins!B3&amp;" "&amp;Besoins!C3&amp;" · multiplicateur réglable sur la feuille ""Besoins"""</f>
        <v>GRO_CDC_144A · GRO.COMPLETS · référence : 100 pc · multiplicateur réglable sur la feuille </v>
      </c>
      <c r="B2"/>
      <c r="C2"/>
      <c r="D2"/>
    </row>
    <row r="3">
      <c r="A3"/>
      <c r="B3"/>
      <c r="C3"/>
      <c r="D3"/>
    </row>
    <row r="4">
      <c r="A4" t="s" s="14">
        <v>167</v>
      </c>
      <c r="B4"/>
      <c r="C4"/>
      <c r="D4"/>
    </row>
    <row r="5">
      <c r="A5" t="s" s="15">
        <v>168</v>
      </c>
      <c r="B5" t="str" s="12">
        <f>Procedure!D2</f>
        <v>Mise en place du poste de travail — Vérifiez les DLC, pesez et mesurez toutes les denrées, sélectionnez le matériel. Désinfectez le matériel et le poste de travail suivant les protocoles.</v>
      </c>
      <c r="C5"/>
      <c r="D5"/>
    </row>
    <row r="6">
      <c r="A6" t="s" s="15">
        <v>169</v>
      </c>
      <c r="B6" t="str" s="12">
        <f>Procedure!D3</f>
        <v>Préparations préliminaires — Hachez les oignons et l'ail s'ils ne sont pas déjà préparés. Râpez l'emmenthal et le parmesan si nécessaire. Réservez chaque élément séparément au froid en attente d'utilisation.</v>
      </c>
      <c r="C6"/>
      <c r="D6"/>
    </row>
    <row r="7">
      <c r="A7"/>
      <c r="B7" t="str">
        <f>Besoins!B23</f>
        <v>Emmental râpé vrac</v>
      </c>
      <c r="C7" s="6">
        <f>Besoins!E23</f>
        <v>2</v>
      </c>
      <c r="D7" t="str">
        <f>Besoins!F23</f>
        <v>kg</v>
      </c>
    </row>
    <row r="8">
      <c r="A8"/>
      <c r="B8" t="str">
        <f>Besoins!B24</f>
        <v>Parmesan râpé (Parmigiano)</v>
      </c>
      <c r="C8" s="6">
        <f>Besoins!E24</f>
        <v>1</v>
      </c>
      <c r="D8" t="str">
        <f>Besoins!F24</f>
        <v>kg</v>
      </c>
    </row>
    <row r="9">
      <c r="A9" t="s" s="15">
        <v>170</v>
      </c>
      <c r="B9" t="str" s="12">
        <f>Procedure!D4</f>
        <v>Confectionner la sauce bolognaise — Dans une sauteuse, faites suer à l'huile d'olive les oignons hachés. Déglacez avec le vin blanc, réduisez de moitié. Ajoutez le fond brun de veau lié, la tomate concentrée délayée avec le fond blanc de veau, l'ail haché, les aromates (herbes de Provence), les épices et condiments (sel, poivre, sucre). Laissez cuire doucement. Pendant la cuisson de la sauce, passez au four la viande de bœuf pendant 7 minutes environ. Ajoutez la viande ainsi saisie à la sauce dans la sauteuse. Cuisez à feu doux en remuant, sans trop cuire (risque de désagrégation/graisse en surface). Rectifiez l'assaisonnement. NB : on peut remplacer la préparation bolognaise par de la sauce tomate ajoutée à la viande (voir fiche 144B).</v>
      </c>
      <c r="C9"/>
      <c r="D9"/>
    </row>
    <row r="10">
      <c r="A10"/>
      <c r="B10" t="s">
        <v>171</v>
      </c>
      <c r="C10" s="6">
        <f>'Besoins'!$B$2*11</f>
        <v>11</v>
      </c>
      <c r="D10" t="s">
        <v>15</v>
      </c>
    </row>
    <row r="11">
      <c r="A11" t="s" s="15">
        <v>172</v>
      </c>
      <c r="B11" t="str" s="12">
        <f>Procedure!D5</f>
        <v>Confectionner la sauce béchamel — Réalisez un roux avec le beurre et la farine. Mouillez au lait en fouettant pour éviter les grumeaux. Ajoutez la crème fraîche. Assaisonnez de sel, poivre blanc, piment de Cayenne et muscade.</v>
      </c>
      <c r="C11"/>
      <c r="D11"/>
    </row>
    <row r="12">
      <c r="A12"/>
      <c r="B12" t="s">
        <v>173</v>
      </c>
      <c r="C12" s="6">
        <f>'Besoins'!$B$2*20</f>
        <v>20</v>
      </c>
      <c r="D12" t="s">
        <v>15</v>
      </c>
    </row>
    <row r="13">
      <c r="A13"/>
      <c r="B13" t="str">
        <f>Besoins!B12</f>
        <v>Piment de Cayenne</v>
      </c>
      <c r="C13" s="6">
        <f>Besoins!E12</f>
        <v>0.002</v>
      </c>
      <c r="D13" t="str">
        <f>Besoins!F12</f>
        <v>kg</v>
      </c>
    </row>
    <row r="14">
      <c r="A14" t="s" s="15">
        <v>174</v>
      </c>
      <c r="B14" t="str" s="12">
        <f>Procedure!D6</f>
        <v>Garnir les plats à gratin — Beurrez et filmez les bacs GN 1/1. Nappez le fond de béchamel, disposez une couche de plaques de lasagnes, nappez de bolognaise. Disposez une 2e couche de lasagnes en sens inversé. Alternez béchamel/lasagnes/bolognaise/lasagnes/béchamel (3 couches de béchamel, 4 de lasagnes, 2 de bolognaise). Saupoudrez de parmesan et d'emmenthal râpé.</v>
      </c>
      <c r="C14"/>
      <c r="D14"/>
    </row>
    <row r="15">
      <c r="A15"/>
      <c r="B15" t="str">
        <f>Besoins!B30</f>
        <v>Plaques de lasagnes (23x13)</v>
      </c>
      <c r="C15" s="6">
        <f>Besoins!E30</f>
        <v>8.5</v>
      </c>
      <c r="D15" t="str">
        <f>Besoins!F30</f>
        <v>kg</v>
      </c>
    </row>
    <row r="16">
      <c r="A16" t="s" s="15">
        <v>175</v>
      </c>
      <c r="B16" t="str" s="12">
        <f>Procedure!D7</f>
        <v>Cuire les lasagnes au four — Cuisez 35 à 40 minutes en position vapeur, puis finissez 10 minutes en chaleur sèche à +210°C pour gratiner.</v>
      </c>
      <c r="C16"/>
      <c r="D16"/>
    </row>
    <row r="17">
      <c r="A17" t="s" s="15">
        <v>176</v>
      </c>
      <c r="B17" t="str" s="12">
        <f>Procedure!D8</f>
        <v>Servir — Détaillez chaque bac en 12 parts, dressez bien chaud.</v>
      </c>
      <c r="C17"/>
      <c r="D17"/>
    </row>
    <row r="18">
      <c r="A18"/>
      <c r="B18"/>
      <c r="C18"/>
      <c r="D18"/>
    </row>
    <row r="19">
      <c r="A19" t="s" s="14">
        <v>177</v>
      </c>
      <c r="B19"/>
      <c r="C19"/>
      <c r="D19"/>
    </row>
    <row r="20">
      <c r="A20" t="s" s="15">
        <v>168</v>
      </c>
      <c r="B20" t="str" s="12">
        <f>Procedure!D9</f>
        <v>Mise en place du poste de travail — Contrôler les D.L.C. et peser les denrées, sélectionner le matériel. Désinfecter le matériel et le poste de travail suivant les protocoles.</v>
      </c>
      <c r="C20"/>
      <c r="D20"/>
    </row>
    <row r="21">
      <c r="A21" t="s" s="15">
        <v>169</v>
      </c>
      <c r="B21" t="str" s="12">
        <f>Procedure!D10</f>
        <v>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v>
      </c>
      <c r="C21"/>
      <c r="D21"/>
    </row>
    <row r="22">
      <c r="A22" t="s" s="15">
        <v>170</v>
      </c>
      <c r="B22" t="str" s="12">
        <f>Procedure!D11</f>
        <v>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v>
      </c>
      <c r="C22"/>
      <c r="D22"/>
    </row>
    <row r="23">
      <c r="A23" t="s" s="15">
        <v>172</v>
      </c>
      <c r="B23" t="str" s="12">
        <f>Procedure!D12</f>
        <v>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v>
      </c>
      <c r="C23"/>
      <c r="D23"/>
    </row>
    <row r="24">
      <c r="A24" t="s" s="15">
        <v>174</v>
      </c>
      <c r="B24" t="str" s="12">
        <f>Procedure!D13</f>
        <v>Finition — Rectifier l'assaisonnement (sel, poivre, sucre pour retirer l'acidité de la tomate). Contrôler la température suivant la procédure de fin de cuisson. Stocker en armoire chaude en attente de consommation.</v>
      </c>
      <c r="C24"/>
      <c r="D24"/>
    </row>
    <row r="25">
      <c r="A25"/>
      <c r="B25"/>
      <c r="C25"/>
      <c r="D25"/>
    </row>
    <row r="26">
      <c r="A26" t="s" s="14">
        <v>178</v>
      </c>
      <c r="B26"/>
      <c r="C26"/>
      <c r="D26"/>
    </row>
    <row r="27">
      <c r="A27" t="s" s="15">
        <v>168</v>
      </c>
      <c r="B27" t="str" s="12">
        <f>Procedure!D14</f>
        <v>Confectionner la béchamel selon la recette de base (GRO_CDC_200A), en réduisant le lait de 2,5 L. Ajouter la crème fraîche en liaison terminale, hors du feu. Émulsionner au mixeur.</v>
      </c>
      <c r="C27"/>
      <c r="D27"/>
    </row>
    <row r="28">
      <c r="A28"/>
      <c r="B28" t="str">
        <f>Besoins!B20</f>
        <v>LAIT UHT demi écrémé France outre 10 litres</v>
      </c>
      <c r="C28" s="6">
        <f>Besoins!E20</f>
        <v>15</v>
      </c>
      <c r="D28" t="str">
        <f>Besoins!F20</f>
        <v>lt</v>
      </c>
    </row>
    <row r="29">
      <c r="A29"/>
      <c r="B29" t="str">
        <f>Besoins!B11</f>
        <v>Noix de muscade moulue</v>
      </c>
      <c r="C29" s="6">
        <f>Besoins!E11</f>
        <v>0.006</v>
      </c>
      <c r="D29" t="str">
        <f>Besoins!F11</f>
        <v>kg</v>
      </c>
    </row>
    <row r="30">
      <c r="A30"/>
      <c r="B30" t="str">
        <f>Besoins!B17</f>
        <v>Farine de blé T55</v>
      </c>
      <c r="C30" s="6">
        <f>Besoins!E17</f>
        <v>1.3</v>
      </c>
      <c r="D30" t="str">
        <f>Besoins!F17</f>
        <v>kg</v>
      </c>
    </row>
    <row r="31">
      <c r="A31"/>
      <c r="B31" t="str">
        <f>Besoins!B21</f>
        <v>Beurre doux 82% MG plaquette</v>
      </c>
      <c r="C31" s="6">
        <f>Besoins!E21</f>
        <v>1.3</v>
      </c>
      <c r="D31" t="str">
        <f>Besoins!F21</f>
        <v>kg</v>
      </c>
    </row>
    <row r="32">
      <c r="A32"/>
      <c r="B32" t="s">
        <v>179</v>
      </c>
      <c r="C32" s="6">
        <f>'Besoins'!$B$2*0.2</f>
        <v>0.2</v>
      </c>
      <c r="D32" t="s">
        <v>26</v>
      </c>
    </row>
    <row r="33">
      <c r="A33"/>
      <c r="B33" t="str">
        <f>Besoins!B13</f>
        <v>Poivre blanc moulu</v>
      </c>
      <c r="C33" s="6">
        <f>Besoins!E13</f>
        <v>0.012</v>
      </c>
      <c r="D33" t="str">
        <f>Besoins!F13</f>
        <v>kg</v>
      </c>
    </row>
    <row r="34">
      <c r="A34"/>
      <c r="B34" t="str">
        <f>Besoins!B22</f>
        <v>Crème fraîche liquide 15% MG allégée</v>
      </c>
      <c r="C34" s="6">
        <f>Besoins!E22</f>
        <v>5</v>
      </c>
      <c r="D34" t="str">
        <f>Besoins!F22</f>
        <v>lt</v>
      </c>
    </row>
    <row r="35">
      <c r="A35"/>
      <c r="B35"/>
      <c r="C35"/>
      <c r="D35"/>
    </row>
    <row r="36">
      <c r="A36" t="s" s="14">
        <v>180</v>
      </c>
      <c r="B36"/>
      <c r="C36"/>
      <c r="D36"/>
    </row>
    <row r="37">
      <c r="A37" t="s" s="15">
        <v>168</v>
      </c>
      <c r="B37" t="str" s="12">
        <f>"[CONCASSER] "&amp;Procedure!D15</f>
        <v>[CONCASSER] Mise en place du poste de travail — Réunir les denrées, le matériel de préparation et de cuisson. Contrôler la fraîcheur et la qualité des produits.</v>
      </c>
      <c r="C37"/>
      <c r="D37"/>
    </row>
    <row r="38">
      <c r="A38"/>
      <c r="B38" t="str" s="16">
        <f>"ℹ "&amp;Procedure!E15</f>
        <v>ℹ</v>
      </c>
      <c r="C38"/>
      <c r="D38"/>
    </row>
    <row r="39">
      <c r="A39" t="s" s="15">
        <v>169</v>
      </c>
      <c r="B39" t="str" s="12">
        <f>"[ÉPLUCHER] "&amp;Procedure!D16</f>
        <v>[ÉPLUCHER] Concasser finement les os ou les carcasses et les abattis ; découper la viande en morceaux, habiller et brider la ou les volailles s'il y a lieu.</v>
      </c>
      <c r="C39"/>
      <c r="D39"/>
    </row>
    <row r="40">
      <c r="A40"/>
      <c r="B40" t="str">
        <f>Besoins!B35</f>
        <v>Os et parures maigres de veau</v>
      </c>
      <c r="C40" s="6">
        <f>Besoins!E35</f>
        <v>2</v>
      </c>
      <c r="D40" t="str">
        <f>Besoins!F35</f>
        <v>kg</v>
      </c>
    </row>
    <row r="41">
      <c r="A41"/>
      <c r="B41" t="str">
        <f>Besoins!B34</f>
        <v>Os de veau (pieds, jarret)</v>
      </c>
      <c r="C41" s="6">
        <f>Besoins!E34</f>
        <v>2</v>
      </c>
      <c r="D41" t="str">
        <f>Besoins!F34</f>
        <v>kg</v>
      </c>
    </row>
    <row r="42">
      <c r="A42"/>
      <c r="B42" t="str" s="16">
        <f>"ℹ "&amp;Procedure!E16</f>
        <v>ℹ</v>
      </c>
      <c r="C42"/>
      <c r="D42"/>
    </row>
    <row r="43">
      <c r="A43" t="s" s="15">
        <v>170</v>
      </c>
      <c r="B43" t="str" s="12">
        <f>"[MARQUER] "&amp;Procedure!D17</f>
        <v>[MARQUER] Blanchir les os et la viande (ils peuvent être mis à dégorger au préalable) — Mouiller à l'eau froide, porter à ébullition, laisser frémir quelques minutes en écumant ; rafraîchir à l'eau courante, rincer, égoutter ; rincer le récipient.</v>
      </c>
      <c r="C43"/>
      <c r="D43"/>
    </row>
    <row r="44">
      <c r="A44"/>
      <c r="B44" t="str" s="16">
        <f>"ℹ "&amp;Procedure!E17</f>
        <v>ℹ</v>
      </c>
      <c r="C44"/>
      <c r="D44"/>
    </row>
    <row r="45">
      <c r="A45" t="s" s="15">
        <v>172</v>
      </c>
      <c r="B45" t="str" s="12">
        <f>"[ÉCUMER] "&amp;Procedure!D18</f>
        <v>[ÉCUMER] Marquer le fond blanc en cuisson — Replacer les ingrédients de base, mouiller à l'eau froide, porter à ébullition, écumer et dégraisser.</v>
      </c>
      <c r="C45"/>
      <c r="D45"/>
    </row>
    <row r="46">
      <c r="A46"/>
      <c r="B46" t="s">
        <v>181</v>
      </c>
      <c r="C46" s="6">
        <f>'Besoins'!$B$2*6</f>
        <v>6</v>
      </c>
      <c r="D46" t="s">
        <v>15</v>
      </c>
    </row>
    <row r="47">
      <c r="A47"/>
      <c r="B47" t="str" s="16">
        <f>"ℹ "&amp;Procedure!E18</f>
        <v>ℹ</v>
      </c>
      <c r="C47"/>
      <c r="D47"/>
    </row>
    <row r="48">
      <c r="A48" t="s" s="15">
        <v>174</v>
      </c>
      <c r="B48" t="str" s="12">
        <f>"[ÉPLUCHER] "&amp;Procedure!D19</f>
        <v>[ÉPLUCHER] Préparer et ajouter la garniture aromatique — Éplucher et laver les légumes ; tailler les carottes en tronçons ; confectionner le bouquet garni avec les blancs de poireau et le céleri ; piquer l'oignon d'un clou de girofle.</v>
      </c>
      <c r="C48"/>
      <c r="D48"/>
    </row>
    <row r="49">
      <c r="A49"/>
      <c r="B49" t="str">
        <f>Besoins!B25</f>
        <v>CAROTTE France extra colis 12kg</v>
      </c>
      <c r="C49" s="6">
        <f>Besoins!E25</f>
        <v>0.4</v>
      </c>
      <c r="D49" t="str">
        <f>Besoins!F25</f>
        <v>kg</v>
      </c>
    </row>
    <row r="50">
      <c r="A50"/>
      <c r="B50" t="s">
        <v>182</v>
      </c>
      <c r="C50" s="6">
        <f>'Besoins'!$B$2*0.4</f>
        <v>0.4</v>
      </c>
      <c r="D50" t="s">
        <v>26</v>
      </c>
    </row>
    <row r="51">
      <c r="A51"/>
      <c r="B51" t="str">
        <f>Besoins!B28</f>
        <v>POIREAU France cat.I</v>
      </c>
      <c r="C51" s="6">
        <f>Besoins!E28</f>
        <v>0.8</v>
      </c>
      <c r="D51" t="str">
        <f>Besoins!F28</f>
        <v>kg</v>
      </c>
    </row>
    <row r="52">
      <c r="A52"/>
      <c r="B52" t="str">
        <f>Besoins!B26</f>
        <v>CÉLERI-BRANCHE vert France cat.I</v>
      </c>
      <c r="C52" s="6">
        <f>Besoins!E26</f>
        <v>0.32</v>
      </c>
      <c r="D52" t="str">
        <f>Besoins!F26</f>
        <v>kg</v>
      </c>
    </row>
    <row r="53">
      <c r="A53"/>
      <c r="B53" t="s">
        <v>183</v>
      </c>
      <c r="C53" s="6">
        <f>'Besoins'!$B$2*4</f>
        <v>4</v>
      </c>
      <c r="D53" t="s">
        <v>3</v>
      </c>
    </row>
    <row r="54">
      <c r="A54"/>
      <c r="B54" t="str" s="16">
        <f>"ℹ "&amp;Procedure!E19</f>
        <v>ℹ</v>
      </c>
      <c r="C54"/>
      <c r="D54"/>
    </row>
    <row r="55">
      <c r="A55" t="s" s="15">
        <v>175</v>
      </c>
      <c r="B55" t="str" s="12">
        <f>"[MOUILLER] "&amp;Procedure!D20</f>
        <v>[MOUILLER] Maintenir à très faible ébullition durant 2 h 30 à 3 h — Écumer, dégraisser, dépouiller aussi souvent que nécessaire ; compenser l'évaporation avec un peu d'eau bouillante ; quelques grains de poivre concassé peuvent être ajoutés quelques minutes avant la fin.</v>
      </c>
      <c r="C55"/>
      <c r="D55"/>
    </row>
    <row r="56">
      <c r="A56"/>
      <c r="B56" t="str">
        <f>Besoins!B14</f>
        <v>Poivre noir en grains entiers</v>
      </c>
      <c r="C56" s="6">
        <f>Besoins!E14</f>
        <v>0.004</v>
      </c>
      <c r="D56" t="str">
        <f>Besoins!F14</f>
        <v>kg</v>
      </c>
    </row>
    <row r="57">
      <c r="A57" t="s" s="15">
        <v>176</v>
      </c>
      <c r="B57" t="str" s="12">
        <f>Procedure!D21</f>
        <v>Passer le fond au chinois étamine sans le fouler ni le remuer — il doit être parfaitement limpide, non « laiteux » ; dégraisser à nouveau si nécessaire ; refroidir rapidement et réserver à couvert à + 3 °C maximum.</v>
      </c>
      <c r="C57"/>
      <c r="D57"/>
    </row>
    <row r="58">
      <c r="A58"/>
      <c r="B58"/>
      <c r="C58"/>
      <c r="D58"/>
    </row>
    <row r="59">
      <c r="A59" t="s" s="14">
        <v>184</v>
      </c>
      <c r="B59"/>
      <c r="C59"/>
      <c r="D59"/>
    </row>
    <row r="60">
      <c r="A60" t="s" s="15">
        <v>168</v>
      </c>
      <c r="B60" t="str" s="12">
        <f>"[DISSOUDRE] "&amp;Procedure!D22</f>
        <v>[DISSOUDRE] Délayer la poudre dans l'eau froide en fouettant, puis porter à ébullition en remuant régulièrement.</v>
      </c>
      <c r="C60"/>
      <c r="D60"/>
    </row>
    <row r="61">
      <c r="A61"/>
      <c r="B61" t="s">
        <v>181</v>
      </c>
      <c r="C61" s="6">
        <f>'Besoins'!$B$2*4.875</f>
        <v>4.875</v>
      </c>
      <c r="D61" t="s">
        <v>15</v>
      </c>
    </row>
    <row r="62">
      <c r="A62"/>
      <c r="B62" t="str">
        <f>Besoins!B18</f>
        <v>Fonds Brun Lié (Knorr Professional)</v>
      </c>
      <c r="C62" s="6">
        <f>Besoins!E18</f>
        <v>0.125</v>
      </c>
      <c r="D62" t="str">
        <f>Besoins!F18</f>
        <v>kg</v>
      </c>
    </row>
    <row r="63">
      <c r="A63"/>
      <c r="B63"/>
      <c r="C63"/>
      <c r="D63"/>
    </row>
    <row r="64">
      <c r="A64" t="s" s="14">
        <v>185</v>
      </c>
      <c r="B64"/>
      <c r="C64"/>
      <c r="D64"/>
    </row>
    <row r="65">
      <c r="A65"/>
      <c r="B65" t="inlineStr" s="16">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65"/>
      <c r="D65"/>
    </row>
    <row r="66">
      <c r="A66"/>
      <c r="B66"/>
      <c r="C66"/>
      <c r="D66"/>
    </row>
    <row r="67">
      <c r="A67" t="s" s="14">
        <v>186</v>
      </c>
      <c r="B67"/>
      <c r="C67"/>
      <c r="D67"/>
    </row>
    <row r="68">
      <c r="A68"/>
      <c r="B68" t="inlineStr" s="16">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68"/>
      <c r="D68"/>
    </row>
    <row r="69">
      <c r="A69"/>
      <c r="B69"/>
      <c r="C69"/>
      <c r="D69"/>
    </row>
    <row r="70">
      <c r="A70" t="s" s="17">
        <v>187</v>
      </c>
      <c r="B70"/>
      <c r="C70"/>
      <c r="D70"/>
    </row>
  </sheetData>
  <sheetProtection sheet="1" formatRows="0" formatColumns="0"/>
  <mergeCells count="38">
    <mergeCell ref="A1:D1"/>
    <mergeCell ref="A2:D2"/>
    <mergeCell ref="A4:D4"/>
    <mergeCell ref="B5:D5"/>
    <mergeCell ref="B6:D6"/>
    <mergeCell ref="B9:D9"/>
    <mergeCell ref="B11:D11"/>
    <mergeCell ref="B14:D14"/>
    <mergeCell ref="B16:D16"/>
    <mergeCell ref="B17:D17"/>
    <mergeCell ref="A19:D19"/>
    <mergeCell ref="B20:D20"/>
    <mergeCell ref="B21:D21"/>
    <mergeCell ref="B22:D22"/>
    <mergeCell ref="B23:D23"/>
    <mergeCell ref="B24:D24"/>
    <mergeCell ref="A26:D26"/>
    <mergeCell ref="B27:D27"/>
    <mergeCell ref="A36:D36"/>
    <mergeCell ref="B37:D37"/>
    <mergeCell ref="B38:D38"/>
    <mergeCell ref="B39:D39"/>
    <mergeCell ref="B42:D42"/>
    <mergeCell ref="B43:D43"/>
    <mergeCell ref="B44:D44"/>
    <mergeCell ref="B45:D45"/>
    <mergeCell ref="B47:D47"/>
    <mergeCell ref="B48:D48"/>
    <mergeCell ref="B54:D54"/>
    <mergeCell ref="B55:D55"/>
    <mergeCell ref="B57:D57"/>
    <mergeCell ref="A59:D59"/>
    <mergeCell ref="B60:D60"/>
    <mergeCell ref="A64:D64"/>
    <mergeCell ref="B65:D65"/>
    <mergeCell ref="A67:D67"/>
    <mergeCell ref="B68:D68"/>
    <mergeCell ref="A70:D7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2026-10-30T14:33:16Z</dcterms:created>
  <dc:title>LASAGNES AL FORNO — BOLOGNAISE</dc:title>
  <dc:subject/>
  <dc:creator>CUIS.web</dc:creator>
  <cp:lastModifiedBy/>
  <cp:keywords/>
  <dc:description>Export automatique — moteur récursif d'origine : Bernard Vandendaele</dc:description>
  <cp:category/>
  <dc:language>en-US</dc:language>
  <dcterms:modified xsi:type="dcterms:W3CDTF">2026-10-30T14:33:16Z</dcterms:modified>
  <cp:revision>1</cp:revision>
</cp:coreProperties>
</file>