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<sst xmlns="http://schemas.openxmlformats.org/spreadsheetml/2006/main" count="123" uniqueCount="123">
  <si>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</si>
  <si>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</si>
  <si>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</si>
  <si>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</si>
  <si>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</si>
  <si>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</si>
  <si>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</si>
  <si>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</si>
  <si>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</si>
  <si>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</si>
  <si>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</si>
  <si>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</si>
  <si>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</si>
  <si>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</si>
  <si>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</si>
  <si>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</si>
  <si>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BIERE-BRUNE</t>
  </si>
  <si>
    <t>Bière brune (carbonnade)</t>
  </si>
  <si>
    <t>Vins et bières de cuisson</t>
  </si>
  <si>
    <t>VINAIGRE-VIN</t>
  </si>
  <si>
    <t>Vinaigre de vin rouge</t>
  </si>
  <si>
    <t>Vinaigres et acides</t>
  </si>
  <si>
    <t>PAIN-EPICES</t>
  </si>
  <si>
    <t>Pain d'epices tranche</t>
  </si>
  <si>
    <t>Biscuits achetés (boudoirs...)</t>
  </si>
  <si>
    <t>kg</t>
  </si>
  <si>
    <t>GENIEVRE-BAIE</t>
  </si>
  <si>
    <t>Baies de genièvre</t>
  </si>
  <si>
    <t>Épices en poudre et graines</t>
  </si>
  <si>
    <t>EPI-GINGEMBRE</t>
  </si>
  <si>
    <t>Gingembre moulu</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</si>
  <si>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</si>
  <si>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</si>
  <si>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</si>
  <si>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</si>
  <si>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</si>
  <si>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</si>
  <si>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</si>
  <si>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</si>
  <si>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</si>
  <si>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</si>
  <si>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</si>
  <si>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</si>
  <si>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</si>
  <si>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</si>
  <si>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</si>
  <si>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</si>
  <si>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</si>
  <si>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</si>
  <si>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</si>
  <si>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</si>
  <si>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</si>
  <si>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</si>
  <si>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</si>
  <si>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</si>
  <si>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</si>
  <si>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</si>
  <si>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</si>
  <si>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</si>
  <si>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</si>
  <si>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</si>
  <si>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</si>
  <si>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RNM0610162</t>
  </si>
  <si>
    <t>BOEUF vache (boule de macreuse) prêt à découper U.E. sous-vide</t>
  </si>
  <si>
    <t>Bœuf</t>
  </si>
  <si>
    <t>Total</t>
  </si>
  <si>
    <t>Recette</t>
  </si>
  <si>
    <t>#</t>
  </si>
  <si>
    <t>Verbe</t>
  </si>
  <si>
    <t>Étape</t>
  </si>
  <si>
    <t>Précision technique</t>
  </si>
  <si>
    <t>Durée</t>
  </si>
  <si>
    <t>CARBONADE FLAMANDE AUX PETITS OIGNONS</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</si>
  <si>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</si>
  <si>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</si>
  <si>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</si>
  <si>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</si>
  <si>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</si>
  <si>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</si>
  <si>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</si>
  <si>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</si>
  <si>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</si>
  <si>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</si>
  <si>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</si>
  <si>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</si>
  <si>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BOEUF vache (boule de macreuse) prêt à découper U.E. sous-vide</t>
  </si>
  <si>
    <t>matiere</t>
  </si>
  <si>
    <t xml:space="preserve">    ↳ Bière brune (carbonnade)</t>
  </si>
  <si>
    <t xml:space="preserve">    ↳ Fond brun lie reconstitue (collectivite)</t>
  </si>
  <si>
    <t xml:space="preserve">    ↳ Cassonade brune</t>
  </si>
  <si>
    <t xml:space="preserve">    ↳ PETITS OIGNONS GRELOTS GLACÉS À BRUN ET À BLANC</t>
  </si>
  <si>
    <t xml:space="preserve">        ↳ Petits oignons blancs surgelés</t>
  </si>
  <si>
    <t xml:space="preserve">        ↳ Eau (robinet - moy. France 2026)</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</si>
  <si>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</si>
  <si>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</si>
  <si>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</si>
  <si>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</si>
  <si>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</si>
  <si>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</si>
  <si>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</si>
  <si>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</si>
  <si>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</si>
  <si>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</si>
  <si>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</si>
  <si>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</si>
  <si>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</si>
  <si>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</si>
  <si>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</si>
  <si>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</si>
  <si>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</si>
  <si>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</si>
  <si>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</si>
  <si>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</si>
  <si>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</si>
  <si>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</si>
  <si>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</si>
  <si>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</si>
  <si>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</si>
  <si>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</si>
  <si>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GLACÉS À BRUN ET À BLANC</t>
  </si>
  <si>
    <t>↳ Fond brun lie reconstitue (collectivite)  GRO-FOND-BRUN</t>
  </si>
  <si>
    <t>↳ PETITS OIGNONS GRELOTS GLACÉS À BRUN ET À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</si>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</sst>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6.825</v>
      </c>
      <c r="E7" s="6">
        <f>D7*$B$2</f>
        <v>6.825</v>
      </c>
      <c r="F7" t="s">
        <v>15</v>
      </c>
      <c r="G7" s="8">
        <f>E7*0.0043</f>
        <v>0.029348</v>
      </c>
    </row>
    <row r="8">
      <c r="A8" t="s">
        <v>16</v>
      </c>
      <c r="B8" t="s">
        <v>17</v>
      </c>
      <c r="C8" t="s">
        <v>18</v>
      </c>
      <c r="D8" s="4">
        <v>7</v>
      </c>
      <c r="E8" s="6">
        <f>D8*$B$2</f>
        <v>7</v>
      </c>
      <c r="F8" t="s">
        <v>15</v>
      </c>
      <c r="G8" s="8">
        <f>E8*2.2</f>
        <v>15.4</v>
      </c>
    </row>
    <row r="9">
      <c r="A9" t="s">
        <v>19</v>
      </c>
      <c r="B9" t="s">
        <v>20</v>
      </c>
      <c r="C9" t="s">
        <v>21</v>
      </c>
      <c r="D9" s="4">
        <v>0.5</v>
      </c>
      <c r="E9" s="6">
        <f>D9*$B$2</f>
        <v>0.5</v>
      </c>
      <c r="F9" t="s">
        <v>15</v>
      </c>
      <c r="G9" s="8">
        <f>E9*1.2</f>
        <v>0.6</v>
      </c>
    </row>
    <row r="10">
      <c r="A10" t="s">
        <v>22</v>
      </c>
      <c r="B10" t="s">
        <v>23</v>
      </c>
      <c r="C10" t="s">
        <v>24</v>
      </c>
      <c r="D10" s="4">
        <v>0.5</v>
      </c>
      <c r="E10" s="6">
        <f>D10*$B$2</f>
        <v>0.5</v>
      </c>
      <c r="F10" t="s">
        <v>25</v>
      </c>
      <c r="G10" s="8">
        <f>E10*6.5</f>
        <v>3.25</v>
      </c>
    </row>
    <row r="11">
      <c r="A11" t="s">
        <v>26</v>
      </c>
      <c r="B11" t="s">
        <v>27</v>
      </c>
      <c r="C11" t="s">
        <v>28</v>
      </c>
      <c r="D11" s="4">
        <v>0.015</v>
      </c>
      <c r="E11" s="6">
        <f>D11*$B$2</f>
        <v>0.015</v>
      </c>
      <c r="F11" t="s">
        <v>25</v>
      </c>
      <c r="G11" s="8">
        <f>E11*18</f>
        <v>0.27</v>
      </c>
    </row>
    <row r="12">
      <c r="A12" t="s">
        <v>29</v>
      </c>
      <c r="B12" t="s">
        <v>30</v>
      </c>
      <c r="C12" t="s">
        <v>28</v>
      </c>
      <c r="D12" s="4">
        <v>0.01</v>
      </c>
      <c r="E12" s="6">
        <f>D12*$B$2</f>
        <v>0.01</v>
      </c>
      <c r="F12" t="s">
        <v>25</v>
      </c>
      <c r="G12" s="8">
        <f>E12*9.2</f>
        <v>0.092</v>
      </c>
    </row>
    <row r="13">
      <c r="A13" t="s">
        <v>31</v>
      </c>
      <c r="B13" t="s">
        <v>32</v>
      </c>
      <c r="C13" t="s">
        <v>28</v>
      </c>
      <c r="D13" s="4">
        <v>0.007</v>
      </c>
      <c r="E13" s="6">
        <f>D13*$B$2</f>
        <v>0.007</v>
      </c>
      <c r="F13" t="s">
        <v>25</v>
      </c>
      <c r="G13" s="8">
        <f>E13*12.5</f>
        <v>0.0875</v>
      </c>
    </row>
    <row r="14">
      <c r="A14" t="s">
        <v>33</v>
      </c>
      <c r="B14" t="s">
        <v>34</v>
      </c>
      <c r="C14" t="s">
        <v>35</v>
      </c>
      <c r="D14" s="4">
        <v>0.051</v>
      </c>
      <c r="E14" s="6">
        <f>D14*$B$2</f>
        <v>0.051</v>
      </c>
      <c r="F14" t="s">
        <v>25</v>
      </c>
      <c r="G14" s="8">
        <f>E14*14</f>
        <v>0.714</v>
      </c>
    </row>
    <row r="15">
      <c r="A15" t="s">
        <v>36</v>
      </c>
      <c r="B15" t="s">
        <v>37</v>
      </c>
      <c r="C15" t="s">
        <v>38</v>
      </c>
      <c r="D15" s="4">
        <v>0.2</v>
      </c>
      <c r="E15" s="6">
        <f>D15*$B$2</f>
        <v>0.2</v>
      </c>
      <c r="F15" t="s">
        <v>25</v>
      </c>
      <c r="G15" s="8">
        <f>E15*0.56</f>
        <v>0.112</v>
      </c>
    </row>
    <row r="16">
      <c r="A16" t="s">
        <v>39</v>
      </c>
      <c r="B16" t="s">
        <v>40</v>
      </c>
      <c r="C16" t="s">
        <v>41</v>
      </c>
      <c r="D16" s="4">
        <v>0.175</v>
      </c>
      <c r="E16" s="6">
        <f>D16*$B$2</f>
        <v>0.175</v>
      </c>
      <c r="F16" t="s">
        <v>25</v>
      </c>
      <c r="G16" s="8">
        <f>E16*19.69</f>
        <v>3.44575</v>
      </c>
    </row>
    <row r="17">
      <c r="A17" t="s">
        <v>42</v>
      </c>
      <c r="B17" t="s">
        <v>43</v>
      </c>
      <c r="C17" t="s">
        <v>44</v>
      </c>
      <c r="D17" s="4">
        <v>0.1</v>
      </c>
      <c r="E17" s="6">
        <f>D17*$B$2</f>
        <v>0.1</v>
      </c>
      <c r="F17" t="s">
        <v>25</v>
      </c>
      <c r="G17" s="8">
        <f>E17*5.2</f>
        <v>0.52</v>
      </c>
    </row>
    <row r="18">
      <c r="A18" t="s">
        <v>45</v>
      </c>
      <c r="B18" t="s">
        <v>46</v>
      </c>
      <c r="C18" t="s">
        <v>47</v>
      </c>
      <c r="D18" s="4">
        <v>0.15</v>
      </c>
      <c r="E18" s="6">
        <f>D18*$B$2</f>
        <v>0.15</v>
      </c>
      <c r="F18" t="s">
        <v>25</v>
      </c>
      <c r="G18" s="8">
        <f>E18*3.2</f>
        <v>0.48</v>
      </c>
    </row>
    <row r="19">
      <c r="A19" t="s">
        <v>48</v>
      </c>
      <c r="B19" t="s">
        <v>49</v>
      </c>
      <c r="C19" t="s">
        <v>47</v>
      </c>
      <c r="D19" s="4">
        <v>0.078</v>
      </c>
      <c r="E19" s="6">
        <f>D19*$B$2</f>
        <v>0.078</v>
      </c>
      <c r="F19" t="s">
        <v>25</v>
      </c>
      <c r="G19" s="8">
        <f>E19*0.35</f>
        <v>0.0273</v>
      </c>
    </row>
    <row r="20">
      <c r="A20" t="s">
        <v>50</v>
      </c>
      <c r="B20" t="s">
        <v>51</v>
      </c>
      <c r="C20" t="s">
        <v>52</v>
      </c>
      <c r="D20" s="4">
        <v>0.5</v>
      </c>
      <c r="E20" s="6">
        <f>D20*$B$2</f>
        <v>0.5</v>
      </c>
      <c r="F20" t="s">
        <v>25</v>
      </c>
      <c r="G20" s="8">
        <f>E20*1.6</f>
        <v>0.8</v>
      </c>
    </row>
    <row r="21">
      <c r="A21" t="s">
        <v>53</v>
      </c>
      <c r="B21" t="s">
        <v>54</v>
      </c>
      <c r="C21" t="s">
        <v>52</v>
      </c>
      <c r="D21" s="4">
        <v>0.05</v>
      </c>
      <c r="E21" s="6">
        <f>D21*$B$2</f>
        <v>0.05</v>
      </c>
      <c r="F21" t="s">
        <v>25</v>
      </c>
      <c r="G21" s="8">
        <f>E21*0.82</f>
        <v>0.041</v>
      </c>
    </row>
    <row r="22">
      <c r="A22" t="s">
        <v>55</v>
      </c>
      <c r="B22" t="s">
        <v>56</v>
      </c>
      <c r="C22" t="s">
        <v>57</v>
      </c>
      <c r="D22" s="4">
        <v>0.1</v>
      </c>
      <c r="E22" s="6">
        <f>D22*$B$2</f>
        <v>0.1</v>
      </c>
      <c r="F22" t="s">
        <v>25</v>
      </c>
      <c r="G22" s="8">
        <f>E22*9.26</f>
        <v>0.926</v>
      </c>
    </row>
    <row r="23">
      <c r="A23" t="s">
        <v>58</v>
      </c>
      <c r="B23" t="s">
        <v>59</v>
      </c>
      <c r="C23" t="s">
        <v>57</v>
      </c>
      <c r="D23" s="4">
        <v>4</v>
      </c>
      <c r="E23" s="6">
        <f>D23*$B$2</f>
        <v>4</v>
      </c>
      <c r="F23" t="s">
        <v>25</v>
      </c>
      <c r="G23" s="8">
        <f>E23*3.89</f>
        <v>15.56</v>
      </c>
    </row>
    <row r="24">
      <c r="A24" t="s">
        <v>60</v>
      </c>
      <c r="B24" t="s">
        <v>61</v>
      </c>
      <c r="C24" t="s">
        <v>57</v>
      </c>
      <c r="D24" s="4">
        <v>2</v>
      </c>
      <c r="E24" s="6">
        <f>D24*$B$2</f>
        <v>2</v>
      </c>
      <c r="F24" t="s">
        <v>25</v>
      </c>
      <c r="G24" s="8">
        <f>E24*3.85</f>
        <v>7.7</v>
      </c>
    </row>
    <row r="25">
      <c r="A25" t="s">
        <v>62</v>
      </c>
      <c r="B25" t="s">
        <v>63</v>
      </c>
      <c r="C25" t="s">
        <v>64</v>
      </c>
      <c r="D25" s="4">
        <v>16</v>
      </c>
      <c r="E25" s="6">
        <f>D25*$B$2</f>
        <v>16</v>
      </c>
      <c r="F25" t="s">
        <v>25</v>
      </c>
      <c r="G25" s="8">
        <f>E25*10.65</f>
        <v>170.4</v>
      </c>
    </row>
    <row r="26">
      <c r="A26"/>
      <c r="B26"/>
      <c r="C26"/>
      <c r="D26"/>
      <c r="E26"/>
      <c r="F26" t="s" s="9">
        <v>65</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1">
        <is>
          <t>Mise en place du poste de travail — Vérifier les D.L.C., peser les denrées, sélectionner le matériel nécessaire. Désinfecter le matériel et le poste de travail suivant les protocoles.</t>
        </is>
      </c>
      <c r="E2" t="s" s="11"/>
      <c r="F2"/>
    </row>
    <row r="3">
      <c r="A3" t="s">
        <v>72</v>
      </c>
      <c r="B3">
        <v>2</v>
      </c>
      <c r="C3"/>
      <c r="D3" t="inlineStr" s="11">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1"/>
      <c r="F3"/>
    </row>
    <row r="4">
      <c r="A4" t="s">
        <v>72</v>
      </c>
      <c r="B4">
        <v>3</v>
      </c>
      <c r="C4"/>
      <c r="D4" t="inlineStr" s="11">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1"/>
      <c r="F4"/>
    </row>
    <row r="5">
      <c r="A5" t="s">
        <v>72</v>
      </c>
      <c r="B5">
        <v>4</v>
      </c>
      <c r="C5"/>
      <c r="D5" t="inlineStr" s="11">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1"/>
      <c r="F5"/>
    </row>
    <row r="6">
      <c r="A6" t="s">
        <v>72</v>
      </c>
      <c r="B6">
        <v>5</v>
      </c>
      <c r="C6"/>
      <c r="D6" t="inlineStr" s="11">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1"/>
      <c r="F6"/>
    </row>
    <row r="7">
      <c r="A7" t="s">
        <v>72</v>
      </c>
      <c r="B7">
        <v>6</v>
      </c>
      <c r="C7"/>
      <c r="D7" t="inlineStr" s="11">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1"/>
      <c r="F7"/>
    </row>
    <row r="8">
      <c r="A8" t="s">
        <v>72</v>
      </c>
      <c r="B8">
        <v>7</v>
      </c>
      <c r="C8"/>
      <c r="D8" t="s" s="11">
        <v>73</v>
      </c>
      <c r="E8" t="s" s="11"/>
      <c r="F8"/>
    </row>
    <row r="9">
      <c r="A9" t="s">
        <v>74</v>
      </c>
      <c r="B9">
        <v>1</v>
      </c>
      <c r="C9" t="s">
        <v>75</v>
      </c>
      <c r="D9" t="s" s="11">
        <v>76</v>
      </c>
      <c r="E9" t="s" s="11"/>
      <c r="F9"/>
    </row>
    <row r="10">
      <c r="A10" t="s">
        <v>77</v>
      </c>
      <c r="B10">
        <v>1</v>
      </c>
      <c r="C10"/>
      <c r="D10" t="inlineStr" s="11">
        <is>
          <t>Mise en place du poste de travail — Verifier les DLC, peser les denrees, selectionner le materiel necessaire. Laver et desinfecter le materiel et le poste de travail en suivant les protocoles.</t>
        </is>
      </c>
      <c r="E10" t="s" s="11"/>
      <c r="F10"/>
    </row>
    <row r="11">
      <c r="A11" t="s">
        <v>77</v>
      </c>
      <c r="B11">
        <v>2</v>
      </c>
      <c r="C11"/>
      <c r="D11" t="s" s="11">
        <v>78</v>
      </c>
      <c r="E11" t="s" s="11"/>
      <c r="F11"/>
    </row>
    <row r="12">
      <c r="A12" t="s">
        <v>77</v>
      </c>
      <c r="B12">
        <v>3</v>
      </c>
      <c r="C12"/>
      <c r="D12"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1"/>
      <c r="F12"/>
    </row>
    <row r="13">
      <c r="A13" t="s">
        <v>77</v>
      </c>
      <c r="B13">
        <v>4</v>
      </c>
      <c r="C13"/>
      <c r="D13" t="s" s="11">
        <v>79</v>
      </c>
      <c r="E13" t="s" s="11"/>
      <c r="F13"/>
    </row>
    <row r="14">
      <c r="A14" t="s">
        <v>77</v>
      </c>
      <c r="B14">
        <v>5</v>
      </c>
      <c r="C14"/>
      <c r="D14"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72</v>
      </c>
      <c r="C2" t="s">
        <v>84</v>
      </c>
      <c r="D2" s="6">
        <f>'Besoins'!$B$2*100</f>
        <v>100</v>
      </c>
      <c r="E2" t="s">
        <v>3</v>
      </c>
    </row>
    <row r="3">
      <c r="A3">
        <v>1</v>
      </c>
      <c r="B3" t="s">
        <v>85</v>
      </c>
      <c r="C3" t="s">
        <v>86</v>
      </c>
      <c r="D3" s="6">
        <f>'Besoins'!$B$2*16</f>
        <v>16</v>
      </c>
      <c r="E3" t="s">
        <v>25</v>
      </c>
    </row>
    <row r="4">
      <c r="A4">
        <v>1</v>
      </c>
      <c r="B4" t="s">
        <v>87</v>
      </c>
      <c r="C4" t="s">
        <v>86</v>
      </c>
      <c r="D4" s="6">
        <f>'Besoins'!$B$2*7</f>
        <v>7</v>
      </c>
      <c r="E4" t="s">
        <v>15</v>
      </c>
    </row>
    <row r="5">
      <c r="A5">
        <v>1</v>
      </c>
      <c r="B5" t="s">
        <v>88</v>
      </c>
      <c r="C5" t="s">
        <v>84</v>
      </c>
      <c r="D5" s="6">
        <f>'Besoins'!$B$2*7</f>
        <v>7</v>
      </c>
      <c r="E5" t="s">
        <v>15</v>
      </c>
    </row>
    <row r="6">
      <c r="A6">
        <v>1</v>
      </c>
      <c r="B6" t="s">
        <v>89</v>
      </c>
      <c r="C6" t="s">
        <v>86</v>
      </c>
      <c r="D6" s="6">
        <f>'Besoins'!$B$2*0.5</f>
        <v>0.5</v>
      </c>
      <c r="E6" t="s">
        <v>25</v>
      </c>
    </row>
    <row r="7">
      <c r="A7">
        <v>1</v>
      </c>
      <c r="B7" t="s">
        <v>90</v>
      </c>
      <c r="C7" t="s">
        <v>84</v>
      </c>
      <c r="D7" s="6">
        <f>'Besoins'!$B$2*50</f>
        <v>50</v>
      </c>
      <c r="E7" t="s">
        <v>3</v>
      </c>
    </row>
    <row r="8">
      <c r="A8">
        <v>2</v>
      </c>
      <c r="B8" t="s">
        <v>91</v>
      </c>
      <c r="C8" t="s">
        <v>86</v>
      </c>
      <c r="D8" s="6">
        <f>'Besoins'!$B$2*2</f>
        <v>2</v>
      </c>
      <c r="E8" t="s">
        <v>25</v>
      </c>
    </row>
    <row r="9">
      <c r="A9">
        <v>2</v>
      </c>
      <c r="B9" t="s">
        <v>92</v>
      </c>
      <c r="C9" t="s">
        <v>86</v>
      </c>
      <c r="D9" s="6">
        <f>'Besoins'!$B$2*6.825</f>
        <v>6.825</v>
      </c>
      <c r="E9" t="s">
        <v>15</v>
      </c>
    </row>
    <row r="10">
      <c r="A10">
        <v>2</v>
      </c>
      <c r="B10" t="s">
        <v>93</v>
      </c>
      <c r="C10" t="s">
        <v>86</v>
      </c>
      <c r="D10" s="6">
        <f>'Besoins'!$B$2*0.1</f>
        <v>0.1</v>
      </c>
      <c r="E10" t="s">
        <v>25</v>
      </c>
    </row>
    <row r="11">
      <c r="A11">
        <v>2</v>
      </c>
      <c r="B11" t="s">
        <v>94</v>
      </c>
      <c r="C11" t="s">
        <v>86</v>
      </c>
      <c r="D11" s="6">
        <f>'Besoins'!$B$2*0.175</f>
        <v>0.175</v>
      </c>
      <c r="E11" t="s">
        <v>25</v>
      </c>
    </row>
    <row r="12">
      <c r="A12">
        <v>2</v>
      </c>
      <c r="B12" t="s">
        <v>95</v>
      </c>
      <c r="C12" t="s">
        <v>86</v>
      </c>
      <c r="D12" s="6">
        <f>'Besoins'!$B$2*0.05</f>
        <v>0.05</v>
      </c>
      <c r="E12" t="s">
        <v>25</v>
      </c>
    </row>
    <row r="13">
      <c r="A13">
        <v>2</v>
      </c>
      <c r="B13" t="s">
        <v>96</v>
      </c>
      <c r="C13" t="s">
        <v>86</v>
      </c>
      <c r="D13" s="6">
        <f>'Besoins'!$B$2*0.005</f>
        <v>0.005</v>
      </c>
      <c r="E13" t="s">
        <v>25</v>
      </c>
    </row>
    <row r="14">
      <c r="A14">
        <v>1</v>
      </c>
      <c r="B14" t="s">
        <v>97</v>
      </c>
      <c r="C14" t="s">
        <v>86</v>
      </c>
      <c r="D14" s="6">
        <f>'Besoins'!$B$2*0.5</f>
        <v>0.5</v>
      </c>
      <c r="E14" t="s">
        <v>15</v>
      </c>
    </row>
    <row r="15">
      <c r="A15">
        <v>1</v>
      </c>
      <c r="B15" t="s">
        <v>98</v>
      </c>
      <c r="C15" t="s">
        <v>86</v>
      </c>
      <c r="D15" s="6">
        <f>'Besoins'!$B$2*0.2</f>
        <v>0.2</v>
      </c>
      <c r="E15" t="s">
        <v>25</v>
      </c>
    </row>
    <row r="16">
      <c r="A16">
        <v>1</v>
      </c>
      <c r="B16" t="s">
        <v>99</v>
      </c>
      <c r="C16" t="s">
        <v>86</v>
      </c>
      <c r="D16" s="6">
        <f>'Besoins'!$B$2*4</f>
        <v>4</v>
      </c>
      <c r="E16" t="s">
        <v>25</v>
      </c>
    </row>
    <row r="17">
      <c r="A17">
        <v>1</v>
      </c>
      <c r="B17" t="s">
        <v>100</v>
      </c>
      <c r="C17" t="s">
        <v>86</v>
      </c>
      <c r="D17" s="6">
        <f>'Besoins'!$B$2*0.073</f>
        <v>0.073</v>
      </c>
      <c r="E17" t="s">
        <v>25</v>
      </c>
    </row>
    <row r="18">
      <c r="A18">
        <v>1</v>
      </c>
      <c r="B18" t="s">
        <v>101</v>
      </c>
      <c r="C18" t="s">
        <v>86</v>
      </c>
      <c r="D18" s="6">
        <f>'Besoins'!$B$2*0.1</f>
        <v>0.1</v>
      </c>
      <c r="E18" t="s">
        <v>25</v>
      </c>
    </row>
    <row r="19">
      <c r="A19">
        <v>1</v>
      </c>
      <c r="B19" t="s">
        <v>102</v>
      </c>
      <c r="C19" t="s">
        <v>86</v>
      </c>
      <c r="D19" s="6">
        <f>'Besoins'!$B$2*0.007</f>
        <v>0.007</v>
      </c>
      <c r="E19" t="s">
        <v>25</v>
      </c>
    </row>
    <row r="20">
      <c r="A20">
        <v>1</v>
      </c>
      <c r="B20" t="s">
        <v>103</v>
      </c>
      <c r="C20" t="s">
        <v>86</v>
      </c>
      <c r="D20" s="6">
        <f>'Besoins'!$B$2*0.051</f>
        <v>0.051</v>
      </c>
      <c r="E20" t="s">
        <v>25</v>
      </c>
    </row>
    <row r="21">
      <c r="A21">
        <v>1</v>
      </c>
      <c r="B21" t="s">
        <v>104</v>
      </c>
      <c r="C21" t="s">
        <v>86</v>
      </c>
      <c r="D21" s="6">
        <f>'Besoins'!$B$2*0.5</f>
        <v>0.5</v>
      </c>
      <c r="E21" t="s">
        <v>25</v>
      </c>
    </row>
    <row r="22">
      <c r="A22">
        <v>1</v>
      </c>
      <c r="B22" t="s">
        <v>105</v>
      </c>
      <c r="C22" t="s">
        <v>86</v>
      </c>
      <c r="D22" s="6">
        <f>'Besoins'!$B$2*0.015</f>
        <v>0.015</v>
      </c>
      <c r="E22" t="s">
        <v>25</v>
      </c>
    </row>
    <row r="23">
      <c r="A23">
        <v>1</v>
      </c>
      <c r="B23" t="s">
        <v>106</v>
      </c>
      <c r="C23" t="s">
        <v>86</v>
      </c>
      <c r="D23" s="6">
        <f>'Besoins'!$B$2*0.15</f>
        <v>0.15</v>
      </c>
      <c r="E23" t="s">
        <v>25</v>
      </c>
    </row>
    <row r="24">
      <c r="A24">
        <v>1</v>
      </c>
      <c r="B24" t="s">
        <v>107</v>
      </c>
      <c r="C24" t="s">
        <v>86</v>
      </c>
      <c r="D24" s="6">
        <f>'Besoins'!$B$2*0.01</f>
        <v>0.01</v>
      </c>
      <c r="E24"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108</v>
      </c>
      <c r="B1"/>
      <c r="C1"/>
      <c r="D1"/>
    </row>
    <row r="2">
      <c r="A2" t="str" s="12">
        <f>"GRO_CDC_131 · GRO.VIANDES · référence : "&amp;Besoins!B3&amp;" "&amp;Besoins!C3&amp;" · multiplicateur réglable sur la feuille ""Besoins"""</f>
        <v>GRO_CDC_131 · GRO.VIANDES · référence : 100 pc · multiplicateur réglable sur la feuille </v>
      </c>
      <c r="B2"/>
      <c r="C2"/>
      <c r="D2"/>
    </row>
    <row r="3">
      <c r="A3"/>
      <c r="B3"/>
      <c r="C3"/>
      <c r="D3"/>
    </row>
    <row r="4">
      <c r="A4" t="s" s="13">
        <v>109</v>
      </c>
      <c r="B4"/>
      <c r="C4"/>
      <c r="D4"/>
    </row>
    <row r="5">
      <c r="A5" t="s" s="14">
        <v>110</v>
      </c>
      <c r="B5" t="str" s="11">
        <f>Procedure!D2</f>
        <v>Mise en place du poste de travail — Vérifier les D.L.C., peser les denrées, sélectionner le matériel nécessaire. Désinfecter le matériel et le poste de travail suivant les protocoles.</v>
      </c>
      <c r="C5"/>
      <c r="D5"/>
    </row>
    <row r="6">
      <c r="A6" t="s" s="14">
        <v>111</v>
      </c>
      <c r="B6" t="str" s="11">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112</v>
      </c>
      <c r="C7" s="6">
        <f>'Besoins'!$B$2*7</f>
        <v>7</v>
      </c>
      <c r="D7" t="s">
        <v>15</v>
      </c>
    </row>
    <row r="8">
      <c r="A8"/>
      <c r="B8" t="str">
        <f>Besoins!B14</f>
        <v>Bouquet garni sachet dose</v>
      </c>
      <c r="C8" s="6">
        <f>Besoins!E14</f>
        <v>0.051</v>
      </c>
      <c r="D8" t="str">
        <f>Besoins!F14</f>
        <v>kg</v>
      </c>
    </row>
    <row r="9">
      <c r="A9" t="s" s="14">
        <v>113</v>
      </c>
      <c r="B9" t="str" s="11">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BOEUF vache (boule de macreuse) prêt à découper U.E. sous-vide</v>
      </c>
      <c r="C10" s="6">
        <f>Besoins!E25</f>
        <v>16</v>
      </c>
      <c r="D10" t="str">
        <f>Besoins!F25</f>
        <v>kg</v>
      </c>
    </row>
    <row r="11">
      <c r="A11"/>
      <c r="B11" t="str">
        <f>Besoins!B8</f>
        <v>Bière brune (carbonnade)</v>
      </c>
      <c r="C11" s="6">
        <f>Besoins!E8</f>
        <v>7</v>
      </c>
      <c r="D11" t="str">
        <f>Besoins!F8</f>
        <v>lt</v>
      </c>
    </row>
    <row r="12">
      <c r="A12"/>
      <c r="B12" t="str">
        <f>Besoins!B23</f>
        <v>Oignons émincés surgelés</v>
      </c>
      <c r="C12" s="6">
        <f>Besoins!E23</f>
        <v>4</v>
      </c>
      <c r="D12" t="str">
        <f>Besoins!F23</f>
        <v>kg</v>
      </c>
    </row>
    <row r="13">
      <c r="A13"/>
      <c r="B13" t="str">
        <f>Besoins!B22</f>
        <v>Ail haché IQF</v>
      </c>
      <c r="C13" s="6">
        <f>Besoins!E22</f>
        <v>0.1</v>
      </c>
      <c r="D13" t="str">
        <f>Besoins!F22</f>
        <v>kg</v>
      </c>
    </row>
    <row r="14">
      <c r="A14"/>
      <c r="B14" t="str">
        <f>Besoins!B11</f>
        <v>Baies de genièvre</v>
      </c>
      <c r="C14" s="6">
        <f>Besoins!E11</f>
        <v>0.015</v>
      </c>
      <c r="D14" t="str">
        <f>Besoins!F11</f>
        <v>kg</v>
      </c>
    </row>
    <row r="15">
      <c r="A15" t="s" s="14">
        <v>114</v>
      </c>
      <c r="B15" t="str" s="11">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4">
        <v>115</v>
      </c>
      <c r="B16" t="str" s="11">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Besoins!B13</f>
        <v>Poivre noir moulu</v>
      </c>
      <c r="C17" s="6">
        <f>Besoins!E13</f>
        <v>0.007</v>
      </c>
      <c r="D17" t="str">
        <f>Besoins!F13</f>
        <v>kg</v>
      </c>
    </row>
    <row r="18">
      <c r="A18"/>
      <c r="B18" t="str">
        <f>Besoins!B15</f>
        <v>Farine de blé T55</v>
      </c>
      <c r="C18" s="6">
        <f>Besoins!E15</f>
        <v>0.2</v>
      </c>
      <c r="D18" t="str">
        <f>Besoins!F15</f>
        <v>kg</v>
      </c>
    </row>
    <row r="19">
      <c r="A19"/>
      <c r="B19" t="s">
        <v>116</v>
      </c>
      <c r="C19" s="6">
        <f>'Besoins'!$B$2*0.073</f>
        <v>0.073</v>
      </c>
      <c r="D19" t="s">
        <v>25</v>
      </c>
    </row>
    <row r="20">
      <c r="A20" t="s" s="14">
        <v>117</v>
      </c>
      <c r="B20" t="str" s="11">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Besoins!B10</f>
        <v>Pain d'epices tranche</v>
      </c>
      <c r="C21" s="6">
        <f>Besoins!E10</f>
        <v>0.5</v>
      </c>
      <c r="D21" t="str">
        <f>Besoins!F10</f>
        <v>kg</v>
      </c>
    </row>
    <row r="22">
      <c r="A22"/>
      <c r="B22" t="str">
        <f>Besoins!B18</f>
        <v>Moutarde de Dijon forte</v>
      </c>
      <c r="C22" s="6">
        <f>Besoins!E18</f>
        <v>0.15</v>
      </c>
      <c r="D22" t="str">
        <f>Besoins!F18</f>
        <v>kg</v>
      </c>
    </row>
    <row r="23">
      <c r="A23"/>
      <c r="B23" t="str">
        <f>Besoins!B12</f>
        <v>Gingembre moulu</v>
      </c>
      <c r="C23" s="6">
        <f>Besoins!E12</f>
        <v>0.01</v>
      </c>
      <c r="D23" t="str">
        <f>Besoins!F12</f>
        <v>kg</v>
      </c>
    </row>
    <row r="24">
      <c r="A24"/>
      <c r="B24" t="str">
        <f>Besoins!B20</f>
        <v>Cassonade brune</v>
      </c>
      <c r="C24" s="6">
        <f>Besoins!E20</f>
        <v>0.5</v>
      </c>
      <c r="D24" t="str">
        <f>Besoins!F20</f>
        <v>kg</v>
      </c>
    </row>
    <row r="25">
      <c r="A25"/>
      <c r="B25" t="str">
        <f>Besoins!B9</f>
        <v>Vinaigre de vin rouge</v>
      </c>
      <c r="C25" s="6">
        <f>Besoins!E9</f>
        <v>0.5</v>
      </c>
      <c r="D25" t="str">
        <f>Besoins!F9</f>
        <v>lt</v>
      </c>
    </row>
    <row r="26">
      <c r="A26" t="s" s="14">
        <v>118</v>
      </c>
      <c r="B26" t="str" s="11">
        <f>Procedure!D8</f>
        <v>Dresser en bacs de service — Répartir les oignons grelots glacés à brun (voir recette) sur les morceaux de viande.</v>
      </c>
      <c r="C26"/>
      <c r="D26"/>
    </row>
    <row r="27">
      <c r="A27"/>
      <c r="B27" t="s">
        <v>119</v>
      </c>
      <c r="C27" s="6">
        <f>'Besoins'!$B$2*50</f>
        <v>50</v>
      </c>
      <c r="D27" t="s">
        <v>3</v>
      </c>
    </row>
    <row r="28">
      <c r="A28"/>
      <c r="B28"/>
      <c r="C28"/>
      <c r="D28"/>
    </row>
    <row r="29">
      <c r="A29" t="s" s="13">
        <v>120</v>
      </c>
      <c r="B29"/>
      <c r="C29"/>
      <c r="D29"/>
    </row>
    <row r="30">
      <c r="A30" t="s" s="14">
        <v>110</v>
      </c>
      <c r="B30" t="str" s="11">
        <f>"[DISSOUDRE] "&amp;Procedure!D9</f>
        <v>[DISSOUDRE] Délayer la poudre dans l'eau froide en fouettant, puis porter à ébullition en remuant régulièrement.</v>
      </c>
      <c r="C30"/>
      <c r="D30"/>
    </row>
    <row r="31">
      <c r="A31"/>
      <c r="B31" t="str">
        <f>Besoins!B7</f>
        <v>Eau (robinet - moy. France 2026)</v>
      </c>
      <c r="C31" s="6">
        <f>Besoins!E7</f>
        <v>6.825</v>
      </c>
      <c r="D31" t="str">
        <f>Besoins!F7</f>
        <v>lt</v>
      </c>
    </row>
    <row r="32">
      <c r="A32"/>
      <c r="B32" t="str">
        <f>Besoins!B16</f>
        <v>Fonds Brun Lié (Knorr Professional)</v>
      </c>
      <c r="C32" s="6">
        <f>Besoins!E16</f>
        <v>0.175</v>
      </c>
      <c r="D32" t="str">
        <f>Besoins!F16</f>
        <v>kg</v>
      </c>
    </row>
    <row r="33">
      <c r="A33"/>
      <c r="B33"/>
      <c r="C33"/>
      <c r="D33"/>
    </row>
    <row r="34">
      <c r="A34" t="s" s="13">
        <v>121</v>
      </c>
      <c r="B34"/>
      <c r="C34"/>
      <c r="D34"/>
    </row>
    <row r="35">
      <c r="A35" t="s" s="14">
        <v>110</v>
      </c>
      <c r="B35" t="str" s="11">
        <f>Procedure!D10</f>
        <v>Mise en place du poste de travail — Verifier les DLC, peser les denrees, selectionner le materiel necessaire. Laver et desinfecter le materiel et le poste de travail en suivant les protocoles.</v>
      </c>
      <c r="C35"/>
      <c r="D35"/>
    </row>
    <row r="36">
      <c r="A36" t="s" s="14">
        <v>111</v>
      </c>
      <c r="B36" t="str" s="11">
        <f>Procedure!D11</f>
        <v>Preparations preliminaires — Deconditionner les petits oignons grelots suivant la procedure. Dans une calotte, faire fondre le beurre.</v>
      </c>
      <c r="C36"/>
      <c r="D36"/>
    </row>
    <row r="37">
      <c r="A37"/>
      <c r="B37" t="str">
        <f>Besoins!B24</f>
        <v>Petits oignons blancs surgelés</v>
      </c>
      <c r="C37" s="6">
        <f>Besoins!E24</f>
        <v>2</v>
      </c>
      <c r="D37" t="str">
        <f>Besoins!F24</f>
        <v>kg</v>
      </c>
    </row>
    <row r="38">
      <c r="A38"/>
      <c r="B38" t="str">
        <f>Besoins!B17</f>
        <v>Beurre doux 82% MG plaquette</v>
      </c>
      <c r="C38" s="6">
        <f>Besoins!E17</f>
        <v>0.1</v>
      </c>
      <c r="D38" t="str">
        <f>Besoins!F17</f>
        <v>kg</v>
      </c>
    </row>
    <row r="39">
      <c r="A39" t="s" s="14">
        <v>113</v>
      </c>
      <c r="B39" t="str" s="11">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6">
        <f>Besoins!E21</f>
        <v>0.05</v>
      </c>
      <c r="D40" t="str">
        <f>Besoins!F21</f>
        <v>kg</v>
      </c>
    </row>
    <row r="41">
      <c r="A41"/>
      <c r="B41" t="s">
        <v>116</v>
      </c>
      <c r="C41" s="6">
        <f>'Besoins'!$B$2*0.005</f>
        <v>0.005</v>
      </c>
      <c r="D41" t="s">
        <v>25</v>
      </c>
    </row>
    <row r="42">
      <c r="A42" t="s" s="14">
        <v>114</v>
      </c>
      <c r="B42" t="str" s="11">
        <f>Procedure!D13</f>
        <v>Decanter — Debarrasser delicatement les petits oignons directement sur le plat a garnir, ou bien reserver dans le bac de cuisson en attente d'utilisation.</v>
      </c>
      <c r="C42"/>
      <c r="D42"/>
    </row>
    <row r="43">
      <c r="A43" t="s" s="14">
        <v>115</v>
      </c>
      <c r="B43" t="str" s="11">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5">
        <v>122</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2026-10-30T15:38:43Z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2026-10-30T15:38:43Z</dcterms:modified>
  <cp:revision>1</cp:revision>
</cp:coreProperties>
</file>