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<sst xmlns="http://schemas.openxmlformats.org/spreadsheetml/2006/main" count="104" uniqueCount="104">
  <si>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</si>
  <si>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</si>
  <si>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</si>
  <si>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</si>
  <si>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</si>
  <si>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</si>
  <si>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</si>
  <si>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</si>
  <si>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</si>
  <si>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</si>
  <si>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</si>
  <si>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</si>
  <si>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</si>
  <si>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</si>
  <si>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</si>
  <si>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</si>
  <si>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RNM100733</t>
  </si>
  <si>
    <t>Lardons lardon cru fumé</t>
  </si>
  <si>
    <t>Charcuterie</t>
  </si>
  <si>
    <t>kg</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</si>
  <si>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</si>
  <si>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</si>
  <si>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</si>
  <si>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</si>
  <si>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</si>
  <si>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</si>
  <si>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</si>
  <si>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</si>
  <si>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</si>
  <si>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</si>
  <si>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</si>
  <si>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</si>
  <si>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</si>
  <si>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</si>
  <si>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</si>
  <si>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</si>
  <si>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</si>
  <si>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</si>
  <si>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</si>
  <si>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</si>
  <si>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00000047</t>
  </si>
  <si>
    <t>OEUF A3 (PRIX)</t>
  </si>
  <si>
    <t>Oeufs entiers</t>
  </si>
  <si>
    <t>SEL-FIN</t>
  </si>
  <si>
    <t>Sel fin de cuisine</t>
  </si>
  <si>
    <t>Sels et condiments de base</t>
  </si>
  <si>
    <t>SUC-GLACE</t>
  </si>
  <si>
    <t>Sucre glace tamisé</t>
  </si>
  <si>
    <t>Sucres et édulcorants</t>
  </si>
  <si>
    <t>Total</t>
  </si>
  <si>
    <t>Recette</t>
  </si>
  <si>
    <t>#</t>
  </si>
  <si>
    <t>Verbe</t>
  </si>
  <si>
    <t>Étape</t>
  </si>
  <si>
    <t>Précision technique</t>
  </si>
  <si>
    <t>Durée</t>
  </si>
  <si>
    <t>QUICHE LORRAINE</t>
  </si>
  <si>
    <t>Servir — Découper chaque moule en 35 parts (5 parts dans la largeur et 7 dans la longueur).</t>
  </si>
  <si>
    <t>PÂTE À FONCER</t>
  </si>
  <si>
    <t>Niveau</t>
  </si>
  <si>
    <t>Composant</t>
  </si>
  <si>
    <t>Type</t>
  </si>
  <si>
    <t>Quantité (× multiplicateur, voir feuille Besoins)</t>
  </si>
  <si>
    <t>recette</t>
  </si>
  <si>
    <t xml:space="preserve">    ↳ PÂTE À FONCER</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</si>
  <si>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</si>
  <si>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</si>
  <si>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</si>
  <si>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</si>
  <si>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</si>
  <si>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</si>
  <si>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 (conv.)</t>
  </si>
  <si>
    <t>conversion</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</si>
  <si>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</si>
  <si>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</si>
  <si>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</si>
  <si>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</si>
  <si>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</si>
  <si>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 (conv.)</t>
  </si>
  <si>
    <t xml:space="preserve">    ↳ Noix de muscade moulue</t>
  </si>
  <si>
    <t xml:space="preserve">    ↳ JAUNE D'OEUF (ML) (conv.)</t>
  </si>
  <si>
    <t xml:space="preserve">    ↳ Beurre doux 82% MG plaquette</t>
  </si>
  <si>
    <t xml:space="preserve">    ↳ Sel fin de cuisine</t>
  </si>
  <si>
    <t xml:space="preserve">    ↳ Piment de Cayenne</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</si>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</sst>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0.413428</v>
      </c>
      <c r="E7" s="6">
        <f>D7*$B$2</f>
        <v>0.413428</v>
      </c>
      <c r="F7" t="s">
        <v>15</v>
      </c>
      <c r="G7" s="8">
        <f>E7*0.0042999954</f>
        <v>0.001778</v>
      </c>
    </row>
    <row r="8">
      <c r="A8" t="s">
        <v>16</v>
      </c>
      <c r="B8" t="s">
        <v>17</v>
      </c>
      <c r="C8" t="s">
        <v>18</v>
      </c>
      <c r="D8" s="4">
        <v>1.5</v>
      </c>
      <c r="E8" s="6">
        <f>D8*$B$2</f>
        <v>1.5</v>
      </c>
      <c r="F8" t="s">
        <v>19</v>
      </c>
      <c r="G8" s="8">
        <f>E8*8.96</f>
        <v>13.44</v>
      </c>
    </row>
    <row r="9">
      <c r="A9" t="s">
        <v>20</v>
      </c>
      <c r="B9" t="s">
        <v>21</v>
      </c>
      <c r="C9" t="s">
        <v>22</v>
      </c>
      <c r="D9" s="4">
        <v>0.003</v>
      </c>
      <c r="E9" s="6">
        <f>D9*$B$2</f>
        <v>0.003</v>
      </c>
      <c r="F9" t="s">
        <v>19</v>
      </c>
      <c r="G9" s="8">
        <f>E9*20</f>
        <v>0.06</v>
      </c>
    </row>
    <row r="10">
      <c r="A10" t="s">
        <v>23</v>
      </c>
      <c r="B10" t="s">
        <v>24</v>
      </c>
      <c r="C10" t="s">
        <v>22</v>
      </c>
      <c r="D10" s="4">
        <v>0.002</v>
      </c>
      <c r="E10" s="6">
        <f>D10*$B$2</f>
        <v>0.002</v>
      </c>
      <c r="F10" t="s">
        <v>19</v>
      </c>
      <c r="G10" s="8">
        <f>E10*9.8</f>
        <v>0.0196</v>
      </c>
    </row>
    <row r="11">
      <c r="A11" t="s">
        <v>25</v>
      </c>
      <c r="B11" t="s">
        <v>26</v>
      </c>
      <c r="C11" t="s">
        <v>27</v>
      </c>
      <c r="D11" s="4">
        <v>2.367138</v>
      </c>
      <c r="E11" s="6">
        <f>D11*$B$2</f>
        <v>2.367138</v>
      </c>
      <c r="F11" t="s">
        <v>19</v>
      </c>
      <c r="G11" s="8">
        <f>E11*0.5599999549</f>
        <v>1.325597</v>
      </c>
    </row>
    <row r="12">
      <c r="A12" t="s">
        <v>28</v>
      </c>
      <c r="B12" t="s">
        <v>29</v>
      </c>
      <c r="C12" t="s">
        <v>30</v>
      </c>
      <c r="D12" s="4">
        <v>4</v>
      </c>
      <c r="E12" s="6">
        <f>D12*$B$2</f>
        <v>4</v>
      </c>
      <c r="F12" t="s">
        <v>15</v>
      </c>
      <c r="G12" s="8">
        <f>E12*1.67</f>
        <v>6.68</v>
      </c>
    </row>
    <row r="13">
      <c r="A13" t="s">
        <v>31</v>
      </c>
      <c r="B13" t="s">
        <v>32</v>
      </c>
      <c r="C13" t="s">
        <v>33</v>
      </c>
      <c r="D13" s="4">
        <v>1.336926</v>
      </c>
      <c r="E13" s="6">
        <f>D13*$B$2</f>
        <v>1.336926</v>
      </c>
      <c r="F13" t="s">
        <v>19</v>
      </c>
      <c r="G13" s="8">
        <f>E13*5.1999992029</f>
        <v>6.952014</v>
      </c>
    </row>
    <row r="14">
      <c r="A14" t="s">
        <v>34</v>
      </c>
      <c r="B14" t="s">
        <v>35</v>
      </c>
      <c r="C14" t="s">
        <v>36</v>
      </c>
      <c r="D14" s="4">
        <v>4</v>
      </c>
      <c r="E14" s="6">
        <f>D14*$B$2</f>
        <v>4</v>
      </c>
      <c r="F14" t="s">
        <v>15</v>
      </c>
      <c r="G14" s="8">
        <f>E14*2.6</f>
        <v>10.4</v>
      </c>
    </row>
    <row r="15">
      <c r="A15" t="s">
        <v>37</v>
      </c>
      <c r="B15" t="s">
        <v>38</v>
      </c>
      <c r="C15" t="s">
        <v>39</v>
      </c>
      <c r="D15" s="4">
        <v>1.5</v>
      </c>
      <c r="E15" s="6">
        <f>D15*$B$2</f>
        <v>1.5</v>
      </c>
      <c r="F15" t="s">
        <v>19</v>
      </c>
      <c r="G15" s="8">
        <f>E15*7.2</f>
        <v>10.8</v>
      </c>
    </row>
    <row r="16">
      <c r="A16" t="s" s="9">
        <v>40</v>
      </c>
      <c r="B16" t="s">
        <v>41</v>
      </c>
      <c r="C16" t="s">
        <v>42</v>
      </c>
      <c r="D16" s="4">
        <v>48.270589</v>
      </c>
      <c r="E16" s="6">
        <f>D16*$B$2</f>
        <v>48.270589</v>
      </c>
      <c r="F16" t="s">
        <v>3</v>
      </c>
      <c r="G16" s="8">
        <f>E16*0.2699999974</f>
        <v>13.033059</v>
      </c>
    </row>
    <row r="17">
      <c r="A17" t="s">
        <v>43</v>
      </c>
      <c r="B17" t="s">
        <v>44</v>
      </c>
      <c r="C17" t="s">
        <v>45</v>
      </c>
      <c r="D17" s="4">
        <v>0.101343</v>
      </c>
      <c r="E17" s="6">
        <f>D17*$B$2</f>
        <v>0.101343</v>
      </c>
      <c r="F17" t="s">
        <v>19</v>
      </c>
      <c r="G17" s="8">
        <f>E17*0.349999158</f>
        <v>0.03547</v>
      </c>
    </row>
    <row r="18">
      <c r="A18" t="s">
        <v>46</v>
      </c>
      <c r="B18" t="s">
        <v>47</v>
      </c>
      <c r="C18" t="s">
        <v>48</v>
      </c>
      <c r="D18" s="4">
        <v>0.103357</v>
      </c>
      <c r="E18" s="6">
        <f>D18*$B$2</f>
        <v>0.103357</v>
      </c>
      <c r="F18" t="s">
        <v>19</v>
      </c>
      <c r="G18" s="8">
        <f>E18*1.0499988872</f>
        <v>0.108525</v>
      </c>
    </row>
    <row r="19">
      <c r="A19"/>
      <c r="B19"/>
      <c r="C19"/>
      <c r="D19"/>
      <c r="E19"/>
      <c r="F19" t="s" s="10">
        <v>49</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Vérifier les D.L.C., peser les denrées, sélectionner le matériel nécessaire. Désinfecter le matériel et le poste de travail suivant les protocoles.</t>
        </is>
      </c>
      <c r="E2" t="s" s="12"/>
      <c r="F2"/>
    </row>
    <row r="3">
      <c r="A3" t="s">
        <v>56</v>
      </c>
      <c r="B3">
        <v>2</v>
      </c>
      <c r="C3"/>
      <c r="D3" t="inlineStr" s="12">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2"/>
      <c r="F3"/>
    </row>
    <row r="4">
      <c r="A4" t="s">
        <v>56</v>
      </c>
      <c r="B4">
        <v>3</v>
      </c>
      <c r="C4"/>
      <c r="D4" t="inlineStr" s="12">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2"/>
      <c r="F4"/>
    </row>
    <row r="5">
      <c r="A5" t="s">
        <v>56</v>
      </c>
      <c r="B5">
        <v>4</v>
      </c>
      <c r="C5"/>
      <c r="D5" t="inlineStr" s="12">
        <is>
          <t>Confectionner l'appareil — Dans la cuve du batteur, mélanger au fouet, les œufs, les jaunes et la farine. Ajouter progressivement, la crème, le lait et les épices et condiments.</t>
        </is>
      </c>
      <c r="E5" t="s" s="12"/>
      <c r="F5"/>
    </row>
    <row r="6">
      <c r="A6" t="s">
        <v>56</v>
      </c>
      <c r="B6">
        <v>5</v>
      </c>
      <c r="C6"/>
      <c r="D6" t="inlineStr" s="12">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2"/>
      <c r="F6"/>
    </row>
    <row r="7">
      <c r="A7" t="s">
        <v>56</v>
      </c>
      <c r="B7">
        <v>6</v>
      </c>
      <c r="C7"/>
      <c r="D7" t="inlineStr" s="12">
        <is>
          <t>Garnir les moules — Répartir les lardons et l'emmenthal râpé dans les moules. Remuer bien l'appareil et le verser équitablement en le chinoisant dans les quiches sur la garniture.</t>
        </is>
      </c>
      <c r="E7" t="s" s="12"/>
      <c r="F7"/>
    </row>
    <row r="8">
      <c r="A8" t="s">
        <v>56</v>
      </c>
      <c r="B8">
        <v>7</v>
      </c>
      <c r="C8"/>
      <c r="D8" t="inlineStr" s="12">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2"/>
      <c r="F8"/>
    </row>
    <row r="9">
      <c r="A9" t="s">
        <v>56</v>
      </c>
      <c r="B9">
        <v>8</v>
      </c>
      <c r="C9"/>
      <c r="D9" t="s" s="12">
        <v>57</v>
      </c>
      <c r="E9" t="s" s="12"/>
      <c r="F9"/>
    </row>
    <row r="10">
      <c r="A10" t="s">
        <v>56</v>
      </c>
      <c r="B10">
        <v>9</v>
      </c>
      <c r="C10"/>
      <c r="D10" t="inlineStr" s="12">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2"/>
      <c r="F10"/>
    </row>
    <row r="11">
      <c r="A11" t="s">
        <v>58</v>
      </c>
      <c r="B11">
        <v>1</v>
      </c>
      <c r="C11"/>
      <c r="D11" t="inlineStr" s="12">
        <is>
          <t>Mise en place du poste de travail — Vérifier les DLC, peser les denrées, sélectionner le matériel nécessaire. Laver et désinfecter le matériel et le poste de travail en suivant les protocoles.</t>
        </is>
      </c>
      <c r="E11" t="s" s="12"/>
      <c r="F11"/>
    </row>
    <row r="12">
      <c r="A12" t="s">
        <v>58</v>
      </c>
      <c r="B12">
        <v>2</v>
      </c>
      <c r="C12"/>
      <c r="D12"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2"/>
      <c r="F12"/>
    </row>
    <row r="13">
      <c r="A13" t="s">
        <v>58</v>
      </c>
      <c r="B13">
        <v>3</v>
      </c>
      <c r="C13"/>
      <c r="D13"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2"/>
      <c r="F13"/>
    </row>
    <row r="14">
      <c r="A14" t="s">
        <v>58</v>
      </c>
      <c r="B14">
        <v>4</v>
      </c>
      <c r="C14"/>
      <c r="D14"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2"/>
      <c r="F14"/>
    </row>
    <row r="15">
      <c r="A15" t="s">
        <v>58</v>
      </c>
      <c r="B15">
        <v>5</v>
      </c>
      <c r="C15"/>
      <c r="D15"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56</v>
      </c>
      <c r="C2" t="s">
        <v>63</v>
      </c>
      <c r="D2" s="6">
        <f>'Besoins'!$B$2*100</f>
        <v>100</v>
      </c>
      <c r="E2" t="s">
        <v>3</v>
      </c>
    </row>
    <row r="3">
      <c r="A3">
        <v>1</v>
      </c>
      <c r="B3" t="s">
        <v>64</v>
      </c>
      <c r="C3" t="s">
        <v>63</v>
      </c>
      <c r="D3" s="6">
        <f>'Besoins'!$B$2*3.9</f>
        <v>3.9</v>
      </c>
      <c r="E3" t="s">
        <v>19</v>
      </c>
    </row>
    <row r="4">
      <c r="A4">
        <v>2</v>
      </c>
      <c r="B4" t="s">
        <v>65</v>
      </c>
      <c r="C4" t="s">
        <v>66</v>
      </c>
      <c r="D4" s="6">
        <f>'Besoins'!$B$2*2.0671378092</f>
        <v>2.067138</v>
      </c>
      <c r="E4" t="s">
        <v>19</v>
      </c>
    </row>
    <row r="5">
      <c r="A5">
        <v>2</v>
      </c>
      <c r="B5" t="s">
        <v>67</v>
      </c>
      <c r="C5" t="s">
        <v>66</v>
      </c>
      <c r="D5" s="6">
        <f>'Besoins'!$B$2*1.0335689046</f>
        <v>1.033569</v>
      </c>
      <c r="E5" t="s">
        <v>19</v>
      </c>
    </row>
    <row r="6">
      <c r="A6">
        <v>2</v>
      </c>
      <c r="B6" t="s">
        <v>68</v>
      </c>
      <c r="C6" t="s">
        <v>66</v>
      </c>
      <c r="D6" s="6">
        <f>'Besoins'!$B$2*0.1033568905</f>
        <v>0.103357</v>
      </c>
      <c r="E6" t="s">
        <v>19</v>
      </c>
    </row>
    <row r="7">
      <c r="A7">
        <v>2</v>
      </c>
      <c r="B7" t="s">
        <v>69</v>
      </c>
      <c r="C7" t="s">
        <v>66</v>
      </c>
      <c r="D7" s="6">
        <f>'Besoins'!$B$2*0.4134275618</f>
        <v>0.413428</v>
      </c>
      <c r="E7" t="s">
        <v>15</v>
      </c>
    </row>
    <row r="8">
      <c r="A8">
        <v>2</v>
      </c>
      <c r="B8" t="s">
        <v>70</v>
      </c>
      <c r="C8" t="s">
        <v>66</v>
      </c>
      <c r="D8" s="6">
        <f>'Besoins'!$B$2*0.0413427562</f>
        <v>0.041343</v>
      </c>
      <c r="E8" t="s">
        <v>19</v>
      </c>
    </row>
    <row r="9">
      <c r="A9">
        <v>2</v>
      </c>
      <c r="B9" t="s">
        <v>71</v>
      </c>
      <c r="C9" t="s">
        <v>72</v>
      </c>
      <c r="D9" s="6">
        <f>'Besoins'!$B$2*6.890459364</f>
        <v>6.890459</v>
      </c>
      <c r="E9" t="s">
        <v>3</v>
      </c>
    </row>
    <row r="10">
      <c r="A10">
        <v>2</v>
      </c>
      <c r="B10" t="s">
        <v>67</v>
      </c>
      <c r="C10" t="s">
        <v>66</v>
      </c>
      <c r="D10" s="6">
        <f>'Besoins'!$B$2*0.1033568905</f>
        <v>0.103357</v>
      </c>
      <c r="E10" t="s">
        <v>19</v>
      </c>
    </row>
    <row r="11">
      <c r="A11">
        <v>1</v>
      </c>
      <c r="B11" t="s">
        <v>73</v>
      </c>
      <c r="C11" t="s">
        <v>66</v>
      </c>
      <c r="D11" s="6">
        <f>'Besoins'!$B$2*1.5</f>
        <v>1.5</v>
      </c>
      <c r="E11" t="s">
        <v>19</v>
      </c>
    </row>
    <row r="12">
      <c r="A12">
        <v>1</v>
      </c>
      <c r="B12" t="s">
        <v>74</v>
      </c>
      <c r="C12" t="s">
        <v>66</v>
      </c>
      <c r="D12" s="6">
        <f>'Besoins'!$B$2*1.5</f>
        <v>1.5</v>
      </c>
      <c r="E12" t="s">
        <v>19</v>
      </c>
    </row>
    <row r="13">
      <c r="A13">
        <v>1</v>
      </c>
      <c r="B13" t="s">
        <v>75</v>
      </c>
      <c r="C13" t="s">
        <v>66</v>
      </c>
      <c r="D13" s="6">
        <f>'Besoins'!$B$2*4</f>
        <v>4</v>
      </c>
      <c r="E13" t="s">
        <v>15</v>
      </c>
    </row>
    <row r="14">
      <c r="A14">
        <v>1</v>
      </c>
      <c r="B14" t="s">
        <v>76</v>
      </c>
      <c r="C14" t="s">
        <v>66</v>
      </c>
      <c r="D14" s="6">
        <f>'Besoins'!$B$2*4</f>
        <v>4</v>
      </c>
      <c r="E14" t="s">
        <v>15</v>
      </c>
    </row>
    <row r="15">
      <c r="A15">
        <v>1</v>
      </c>
      <c r="B15" t="s">
        <v>77</v>
      </c>
      <c r="C15" t="s">
        <v>66</v>
      </c>
      <c r="D15" s="6">
        <f>'Besoins'!$B$2*0.3</f>
        <v>0.3</v>
      </c>
      <c r="E15" t="s">
        <v>19</v>
      </c>
    </row>
    <row r="16">
      <c r="A16">
        <v>1</v>
      </c>
      <c r="B16" t="s">
        <v>78</v>
      </c>
      <c r="C16" t="s">
        <v>72</v>
      </c>
      <c r="D16" s="6">
        <f>'Besoins'!$B$2*1.5</f>
        <v>1.5</v>
      </c>
      <c r="E16" t="s">
        <v>15</v>
      </c>
    </row>
    <row r="17">
      <c r="A17">
        <v>1</v>
      </c>
      <c r="B17" t="s">
        <v>79</v>
      </c>
      <c r="C17" t="s">
        <v>66</v>
      </c>
      <c r="D17" s="6">
        <f>'Besoins'!$B$2*0.003</f>
        <v>0.003</v>
      </c>
      <c r="E17" t="s">
        <v>19</v>
      </c>
    </row>
    <row r="18">
      <c r="A18">
        <v>1</v>
      </c>
      <c r="B18" t="s">
        <v>80</v>
      </c>
      <c r="C18" t="s">
        <v>72</v>
      </c>
      <c r="D18" s="6">
        <f>'Besoins'!$B$2*0.667</f>
        <v>0.667</v>
      </c>
      <c r="E18" t="s">
        <v>15</v>
      </c>
    </row>
    <row r="19">
      <c r="A19">
        <v>1</v>
      </c>
      <c r="B19" t="s">
        <v>81</v>
      </c>
      <c r="C19" t="s">
        <v>66</v>
      </c>
      <c r="D19" s="6">
        <f>'Besoins'!$B$2*0.2</f>
        <v>0.2</v>
      </c>
      <c r="E19" t="s">
        <v>19</v>
      </c>
    </row>
    <row r="20">
      <c r="A20">
        <v>1</v>
      </c>
      <c r="B20" t="s">
        <v>82</v>
      </c>
      <c r="C20" t="s">
        <v>66</v>
      </c>
      <c r="D20" s="6">
        <f>'Besoins'!$B$2*0.06</f>
        <v>0.06</v>
      </c>
      <c r="E20" t="s">
        <v>19</v>
      </c>
    </row>
    <row r="21">
      <c r="A21">
        <v>1</v>
      </c>
      <c r="B21" t="s">
        <v>83</v>
      </c>
      <c r="C21" t="s">
        <v>66</v>
      </c>
      <c r="D21" s="6">
        <f>'Besoins'!$B$2*0.002</f>
        <v>0.002</v>
      </c>
      <c r="E2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84</v>
      </c>
      <c r="B1"/>
      <c r="C1"/>
      <c r="D1"/>
    </row>
    <row r="2">
      <c r="A2" t="str" s="13">
        <f>"GRO_CDC_030 · GRO.ENT.CH · référence : "&amp;Besoins!B3&amp;" "&amp;Besoins!C3&amp;" · multiplicateur réglable sur la feuille ""Besoins"""</f>
        <v>GRO_CDC_030 · GRO.ENT.CH · référence : 100 pc · multiplicateur réglable sur la feuille </v>
      </c>
      <c r="B2"/>
      <c r="C2"/>
      <c r="D2"/>
    </row>
    <row r="3">
      <c r="A3"/>
      <c r="B3"/>
      <c r="C3"/>
      <c r="D3"/>
    </row>
    <row r="4">
      <c r="A4" t="s" s="14">
        <v>85</v>
      </c>
      <c r="B4"/>
      <c r="C4"/>
      <c r="D4"/>
    </row>
    <row r="5">
      <c r="A5" t="s" s="15">
        <v>86</v>
      </c>
      <c r="B5" t="str" s="12">
        <f>Procedure!D2</f>
        <v>Mise en place du poste de travail — Vérifier les D.L.C., peser les denrées, sélectionner le matériel nécessaire. Désinfecter le matériel et le poste de travail suivant les protocoles.</v>
      </c>
      <c r="C5"/>
      <c r="D5"/>
    </row>
    <row r="6">
      <c r="A6" t="s" s="15">
        <v>87</v>
      </c>
      <c r="B6" t="str" s="12">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88</v>
      </c>
      <c r="C7" s="6">
        <f>'Besoins'!$B$2*3.9</f>
        <v>3.9</v>
      </c>
      <c r="D7" t="s">
        <v>19</v>
      </c>
    </row>
    <row r="8">
      <c r="A8"/>
      <c r="B8" t="str">
        <f>Besoins!B8</f>
        <v>Lardons lardon cru fumé</v>
      </c>
      <c r="C8" s="6">
        <f>Besoins!E8</f>
        <v>1.5</v>
      </c>
      <c r="D8" t="str">
        <f>Besoins!F8</f>
        <v>kg</v>
      </c>
    </row>
    <row r="9">
      <c r="A9"/>
      <c r="B9" t="s">
        <v>89</v>
      </c>
      <c r="C9" s="6">
        <f>'Besoins'!$B$2*0.2</f>
        <v>0.2</v>
      </c>
      <c r="D9" t="s">
        <v>19</v>
      </c>
    </row>
    <row r="10">
      <c r="A10" t="s" s="15">
        <v>90</v>
      </c>
      <c r="B10" t="str" s="12">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5">
        <v>91</v>
      </c>
      <c r="B11" t="str" s="12">
        <f>Procedure!D5</f>
        <v>Confectionner l'appareil — Dans la cuve du batteur, mélanger au fouet, les œufs, les jaunes et la farine. Ajouter progressivement, la crème, le lait et les épices et condiments.</v>
      </c>
      <c r="C11"/>
      <c r="D11"/>
    </row>
    <row r="12">
      <c r="A12"/>
      <c r="B12" t="s">
        <v>88</v>
      </c>
      <c r="C12" s="6">
        <f>'Besoins'!$B$2*3.9</f>
        <v>3.9</v>
      </c>
      <c r="D12" t="s">
        <v>19</v>
      </c>
    </row>
    <row r="13">
      <c r="A13"/>
      <c r="B13" t="str">
        <f>Besoins!B8</f>
        <v>Lardons lardon cru fumé</v>
      </c>
      <c r="C13" s="6">
        <f>Besoins!E8</f>
        <v>1.5</v>
      </c>
      <c r="D13" t="str">
        <f>Besoins!F8</f>
        <v>kg</v>
      </c>
    </row>
    <row r="14">
      <c r="A14"/>
      <c r="B14" t="str">
        <f>Besoins!B15</f>
        <v>Emmental râpé vrac</v>
      </c>
      <c r="C14" s="6">
        <f>Besoins!E15</f>
        <v>1.5</v>
      </c>
      <c r="D14" t="str">
        <f>Besoins!F15</f>
        <v>kg</v>
      </c>
    </row>
    <row r="15">
      <c r="A15"/>
      <c r="B15" t="str">
        <f>Besoins!B12</f>
        <v>LAIT UHT demi écrémé France outre 10 litres</v>
      </c>
      <c r="C15" s="6">
        <f>Besoins!E12</f>
        <v>4</v>
      </c>
      <c r="D15" t="str">
        <f>Besoins!F12</f>
        <v>lt</v>
      </c>
    </row>
    <row r="16">
      <c r="A16"/>
      <c r="B16" t="str">
        <f>Besoins!B14</f>
        <v>Crème liquide 30% MG UHT</v>
      </c>
      <c r="C16" s="6">
        <f>Besoins!E14</f>
        <v>4</v>
      </c>
      <c r="D16" t="str">
        <f>Besoins!F14</f>
        <v>lt</v>
      </c>
    </row>
    <row r="17">
      <c r="A17"/>
      <c r="B17" t="s">
        <v>92</v>
      </c>
      <c r="C17" s="6">
        <f>'Besoins'!$B$2*0.3</f>
        <v>0.3</v>
      </c>
      <c r="D17" t="s">
        <v>19</v>
      </c>
    </row>
    <row r="18">
      <c r="A18"/>
      <c r="B18" t="str">
        <f>Besoins!B9</f>
        <v>Noix de muscade moulue</v>
      </c>
      <c r="C18" s="6">
        <f>Besoins!E9</f>
        <v>0.003</v>
      </c>
      <c r="D18" t="str">
        <f>Besoins!F9</f>
        <v>kg</v>
      </c>
    </row>
    <row r="19">
      <c r="A19"/>
      <c r="B19" t="s">
        <v>89</v>
      </c>
      <c r="C19" s="6">
        <f>'Besoins'!$B$2*0.2</f>
        <v>0.2</v>
      </c>
      <c r="D19" t="s">
        <v>19</v>
      </c>
    </row>
    <row r="20">
      <c r="A20"/>
      <c r="B20" t="s">
        <v>93</v>
      </c>
      <c r="C20" s="6">
        <f>'Besoins'!$B$2*1.5</f>
        <v>1.5</v>
      </c>
      <c r="D20" t="s">
        <v>15</v>
      </c>
    </row>
    <row r="21">
      <c r="A21"/>
      <c r="B21" t="s">
        <v>94</v>
      </c>
      <c r="C21" s="6">
        <f>'Besoins'!$B$2*0.667</f>
        <v>0.667</v>
      </c>
      <c r="D21" t="s">
        <v>15</v>
      </c>
    </row>
    <row r="22">
      <c r="A22"/>
      <c r="B22" t="s">
        <v>95</v>
      </c>
      <c r="C22" s="6">
        <f>'Besoins'!$B$2*0.06</f>
        <v>0.06</v>
      </c>
      <c r="D22" t="s">
        <v>19</v>
      </c>
    </row>
    <row r="23">
      <c r="A23"/>
      <c r="B23" t="str">
        <f>Besoins!B10</f>
        <v>Piment de Cayenne</v>
      </c>
      <c r="C23" s="6">
        <f>Besoins!E10</f>
        <v>0.002</v>
      </c>
      <c r="D23" t="str">
        <f>Besoins!F10</f>
        <v>kg</v>
      </c>
    </row>
    <row r="24">
      <c r="A24" t="s" s="15">
        <v>96</v>
      </c>
      <c r="B24" t="str" s="12">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5">
        <v>97</v>
      </c>
      <c r="B25" t="str" s="12">
        <f>Procedure!D7</f>
        <v>Garnir les moules — Répartir les lardons et l'emmenthal râpé dans les moules. Remuer bien l'appareil et le verser équitablement en le chinoisant dans les quiches sur la garniture.</v>
      </c>
      <c r="C25"/>
      <c r="D25"/>
    </row>
    <row r="26">
      <c r="A26"/>
      <c r="B26" t="str">
        <f>Besoins!B15</f>
        <v>Emmental râpé vrac</v>
      </c>
      <c r="C26" s="6">
        <f>Besoins!E15</f>
        <v>1.5</v>
      </c>
      <c r="D26" t="str">
        <f>Besoins!F15</f>
        <v>kg</v>
      </c>
    </row>
    <row r="27">
      <c r="A27"/>
      <c r="B27" t="str">
        <f>Besoins!B8</f>
        <v>Lardons lardon cru fumé</v>
      </c>
      <c r="C27" s="6">
        <f>Besoins!E8</f>
        <v>1.5</v>
      </c>
      <c r="D27" t="str">
        <f>Besoins!F8</f>
        <v>kg</v>
      </c>
    </row>
    <row r="28">
      <c r="A28" t="s" s="15">
        <v>98</v>
      </c>
      <c r="B28" t="str" s="12">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5">
        <v>99</v>
      </c>
      <c r="B29" t="str" s="12">
        <f>Procedure!D9</f>
        <v>Servir — Découper chaque moule en 35 parts (5 parts dans la largeur et 7 dans la longueur).</v>
      </c>
      <c r="C29"/>
      <c r="D29"/>
    </row>
    <row r="30">
      <c r="A30" t="s" s="15">
        <v>100</v>
      </c>
      <c r="B30" t="str" s="12">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4">
        <v>101</v>
      </c>
      <c r="B32"/>
      <c r="C32"/>
      <c r="D32"/>
    </row>
    <row r="33">
      <c r="A33" t="s" s="15">
        <v>86</v>
      </c>
      <c r="B33" t="str" s="12">
        <f>Procedure!D11</f>
        <v>Mise en place du poste de travail — Vérifier les DLC, peser les denrées, sélectionner le matériel nécessaire. Laver et désinfecter le matériel et le poste de travail en suivant les protocoles.</v>
      </c>
      <c r="C33"/>
      <c r="D33"/>
    </row>
    <row r="34">
      <c r="A34" t="s" s="15">
        <v>87</v>
      </c>
      <c r="B34" t="str" s="12">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6">
        <f>Besoins!E18</f>
        <v>0.103357</v>
      </c>
      <c r="D35" t="str">
        <f>Besoins!F18</f>
        <v>kg</v>
      </c>
    </row>
    <row r="36">
      <c r="A36"/>
      <c r="B36" t="str">
        <f>Besoins!B7</f>
        <v>Eau (robinet - moy. France 2026)</v>
      </c>
      <c r="C36" s="6">
        <f>Besoins!E7</f>
        <v>0.413428</v>
      </c>
      <c r="D36" t="str">
        <f>Besoins!F7</f>
        <v>lt</v>
      </c>
    </row>
    <row r="37">
      <c r="A37"/>
      <c r="B37" t="s">
        <v>95</v>
      </c>
      <c r="C37" s="6">
        <f>'Besoins'!$B$2*0.0413427562</f>
        <v>0.041343</v>
      </c>
      <c r="D37" t="s">
        <v>19</v>
      </c>
    </row>
    <row r="38">
      <c r="A38"/>
      <c r="B38" t="s">
        <v>102</v>
      </c>
      <c r="C38" s="6">
        <f>'Besoins'!$B$2*6.890459364</f>
        <v>6.890459</v>
      </c>
      <c r="D38" t="s">
        <v>3</v>
      </c>
    </row>
    <row r="39">
      <c r="A39" t="s" s="15">
        <v>90</v>
      </c>
      <c r="B39" t="str" s="12">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92</v>
      </c>
      <c r="C40" s="6">
        <f>'Besoins'!$B$2*2.0671378092</f>
        <v>2.067138</v>
      </c>
      <c r="D40" t="s">
        <v>19</v>
      </c>
    </row>
    <row r="41">
      <c r="A41"/>
      <c r="B41" t="s">
        <v>89</v>
      </c>
      <c r="C41" s="6">
        <f>'Besoins'!$B$2*1.0335689046</f>
        <v>1.033569</v>
      </c>
      <c r="D41" t="s">
        <v>19</v>
      </c>
    </row>
    <row r="42">
      <c r="A42"/>
      <c r="B42" t="str">
        <f>Besoins!B18</f>
        <v>Sucre glace tamisé</v>
      </c>
      <c r="C42" s="6">
        <f>Besoins!E18</f>
        <v>0.103357</v>
      </c>
      <c r="D42" t="str">
        <f>Besoins!F18</f>
        <v>kg</v>
      </c>
    </row>
    <row r="43">
      <c r="A43"/>
      <c r="B43" t="str">
        <f>Besoins!B7</f>
        <v>Eau (robinet - moy. France 2026)</v>
      </c>
      <c r="C43" s="6">
        <f>Besoins!E7</f>
        <v>0.413428</v>
      </c>
      <c r="D43" t="str">
        <f>Besoins!F7</f>
        <v>lt</v>
      </c>
    </row>
    <row r="44">
      <c r="A44"/>
      <c r="B44" t="s">
        <v>95</v>
      </c>
      <c r="C44" s="6">
        <f>'Besoins'!$B$2*0.0413427562</f>
        <v>0.041343</v>
      </c>
      <c r="D44" t="s">
        <v>19</v>
      </c>
    </row>
    <row r="45">
      <c r="A45" t="s" s="15">
        <v>91</v>
      </c>
      <c r="B45" t="str" s="12">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5">
        <v>96</v>
      </c>
      <c r="B46" t="str" s="12">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6">
        <v>103</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2026-10-31T05:06:06Z</dcterms:created>
  <dc:title>QUICHE LORRAINE</dc:title>
  <dc:subject/>
  <dc:creator>CUIS.web</dc:creator>
  <cp:lastModifiedBy/>
  <cp:keywords/>
  <dc:description>Export automatique — moteur récursif d'origine : Bernard Vandendaele</dc:description>
  <cp:category/>
  <dc:language>en-US</dc:language>
  <dcterms:modified xsi:type="dcterms:W3CDTF">2026-10-31T05:06:06Z</dcterms:modified>
  <cp:revision>1</cp:revision>
</cp:coreProperties>
</file>