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<sst xmlns="http://schemas.openxmlformats.org/spreadsheetml/2006/main" count="105" uniqueCount="105">
  <si>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</si>
  <si>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</si>
  <si>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</si>
  <si>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</si>
  <si>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</si>
  <si>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</si>
  <si>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</si>
  <si>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</si>
  <si>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</si>
  <si>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</si>
  <si>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</si>
  <si>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</si>
  <si>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</si>
  <si>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</si>
  <si>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</si>
  <si>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</si>
  <si>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</si>
  <si>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</si>
  <si>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</si>
  <si>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</si>
  <si>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</si>
  <si>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</si>
  <si>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</si>
  <si>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</si>
  <si>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</si>
  <si>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</si>
  <si>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</si>
  <si>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</si>
  <si>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</si>
  <si>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</si>
  <si>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</si>
  <si>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</si>
  <si>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</si>
  <si>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</si>
  <si>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</si>
  <si>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</si>
  <si>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</si>
  <si>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</si>
  <si>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</si>
  <si>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</si>
  <si>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</si>
  <si>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</si>
  <si>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</si>
  <si>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</si>
  <si>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</si>
  <si>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</si>
  <si>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</si>
  <si>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</si>
  <si>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sucre (Ferrandi)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</si>
  <si>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</si>
  <si>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</si>
  <si>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</si>
  <si>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</si>
  <si>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</si>
  <si>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</si>
  <si>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</si>
  <si>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</si>
  <si>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</si>
  <si>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</si>
  <si>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</si>
  <si>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</si>
  <si>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</si>
  <si>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</si>
  <si>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</si>
  <si>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</si>
  <si>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</si>
  <si>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</si>
  <si>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</si>
  <si>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</si>
  <si>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</si>
  <si>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</si>
  <si>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</si>
  <si>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</si>
  <si>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</si>
  <si>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</si>
  <si>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</si>
  <si>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</si>
  <si>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</si>
  <si>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</si>
  <si>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</si>
  <si>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</si>
  <si>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</si>
  <si>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</si>
  <si>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</si>
  <si>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</si>
  <si>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</si>
  <si>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</si>
  <si>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</si>
  <si>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</si>
  <si>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</si>
  <si>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sucre (cassonade)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</si>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</sst>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0.61</v>
      </c>
      <c r="C3" t="s" s="5">
        <v>3</v>
      </c>
      <c r="D3"/>
      <c r="E3"/>
      <c r="F3"/>
    </row>
    <row r="4">
      <c r="A4" t="s">
        <v>4</v>
      </c>
      <c r="B4" s="6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2.591</v>
      </c>
      <c r="E7" s="6">
        <f>D7*$B$2</f>
        <v>2.591</v>
      </c>
      <c r="F7" t="s">
        <v>15</v>
      </c>
      <c r="G7" s="9">
        <f>E7*0.27</f>
        <v>0.69957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3</v>
      </c>
      <c r="G9" s="9">
        <f>E9*0.95</f>
        <v>0.2375</v>
      </c>
    </row>
    <row r="10">
      <c r="A10" t="s">
        <v>23</v>
      </c>
      <c r="B10" t="s">
        <v>24</v>
      </c>
      <c r="C10" t="s">
        <v>25</v>
      </c>
      <c r="D10" s="4">
        <v>0.185</v>
      </c>
      <c r="E10" s="6">
        <f>D10*$B$2</f>
        <v>0.185</v>
      </c>
      <c r="F10" t="s">
        <v>3</v>
      </c>
      <c r="G10" s="9">
        <f>E10*5.2</f>
        <v>0.962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19</v>
      </c>
      <c r="G11" s="9">
        <f>E11*1.05</f>
        <v>0.0105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E12*2.2</f>
        <v>0.022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35</v>
      </c>
      <c r="B14" t="s">
        <v>36</v>
      </c>
      <c r="C14" t="s">
        <v>37</v>
      </c>
      <c r="D14" s="4">
        <v>0.025</v>
      </c>
      <c r="E14" s="6">
        <f>D14*$B$2</f>
        <v>0.025</v>
      </c>
      <c r="F14" t="s">
        <v>3</v>
      </c>
      <c r="G14" s="9">
        <f>E14*0.82</f>
        <v>0.0205</v>
      </c>
    </row>
    <row r="15">
      <c r="A15" t="s" s="8">
        <v>38</v>
      </c>
      <c r="B15" t="s">
        <v>39</v>
      </c>
      <c r="C15" t="s">
        <v>40</v>
      </c>
      <c r="D15" s="4">
        <v>0.08</v>
      </c>
      <c r="E15" s="6">
        <f>D15*$B$2</f>
        <v>0.08</v>
      </c>
      <c r="F15" t="s">
        <v>3</v>
      </c>
      <c r="G15" s="9">
        <f>E15*1.61131</f>
        <v>0.128905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 t="s">
        <v>51</v>
      </c>
    </row>
    <row r="3">
      <c r="A3" t="s">
        <v>48</v>
      </c>
      <c r="B3">
        <v>2</v>
      </c>
      <c r="C3" t="s">
        <v>52</v>
      </c>
      <c r="D3" t="s" s="12">
        <v>53</v>
      </c>
      <c r="E3" t="s" s="12">
        <v>54</v>
      </c>
      <c r="F3" t="s">
        <v>55</v>
      </c>
    </row>
    <row r="4">
      <c r="A4" t="s">
        <v>48</v>
      </c>
      <c r="B4">
        <v>3</v>
      </c>
      <c r="C4" t="s">
        <v>56</v>
      </c>
      <c r="D4" t="s" s="12">
        <v>57</v>
      </c>
      <c r="E4" t="s" s="12"/>
      <c r="F4" t="s">
        <v>58</v>
      </c>
    </row>
    <row r="5">
      <c r="A5" t="s">
        <v>48</v>
      </c>
      <c r="B5">
        <v>4</v>
      </c>
      <c r="C5" t="s">
        <v>59</v>
      </c>
      <c r="D5" t="s" s="12">
        <v>60</v>
      </c>
      <c r="E5" t="s" s="12"/>
      <c r="F5" t="s">
        <v>58</v>
      </c>
    </row>
    <row r="6">
      <c r="A6" t="s">
        <v>48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48</v>
      </c>
      <c r="B7">
        <v>6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67</v>
      </c>
      <c r="B8">
        <v>1</v>
      </c>
      <c r="C8" t="s">
        <v>68</v>
      </c>
      <c r="D8" t="s" s="12">
        <v>69</v>
      </c>
      <c r="E8" t="s" s="12">
        <v>70</v>
      </c>
      <c r="F8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48</v>
      </c>
      <c r="C2" t="s">
        <v>76</v>
      </c>
      <c r="D2" s="6">
        <f>'Besoins'!$B$2*0.61</f>
        <v>0.61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'Besoins'!$B$2*0.25</f>
        <v>0.25</v>
      </c>
      <c r="E3" t="s">
        <v>3</v>
      </c>
    </row>
    <row r="4">
      <c r="A4">
        <v>1</v>
      </c>
      <c r="B4" t="s">
        <v>79</v>
      </c>
      <c r="C4" t="s">
        <v>80</v>
      </c>
      <c r="D4" s="6">
        <f>'Besoins'!$B$2*1.091</f>
        <v>1.091</v>
      </c>
      <c r="E4" t="s">
        <v>15</v>
      </c>
    </row>
    <row r="5">
      <c r="A5">
        <v>1</v>
      </c>
      <c r="B5" t="s">
        <v>81</v>
      </c>
      <c r="C5" t="s">
        <v>78</v>
      </c>
      <c r="D5" s="6">
        <f>'Besoins'!$B$2*0.09</f>
        <v>0.09</v>
      </c>
      <c r="E5" t="s">
        <v>19</v>
      </c>
    </row>
    <row r="6">
      <c r="A6">
        <v>1</v>
      </c>
      <c r="B6" t="s">
        <v>82</v>
      </c>
      <c r="C6" t="s">
        <v>78</v>
      </c>
      <c r="D6" s="6">
        <f>'Besoins'!$B$2*0.01</f>
        <v>0.01</v>
      </c>
      <c r="E6" t="s">
        <v>3</v>
      </c>
    </row>
    <row r="7">
      <c r="A7">
        <v>1</v>
      </c>
      <c r="B7" t="s">
        <v>83</v>
      </c>
      <c r="C7" t="s">
        <v>78</v>
      </c>
      <c r="D7" s="6">
        <f>'Besoins'!$B$2*0.005</f>
        <v>0.005</v>
      </c>
      <c r="E7" t="s">
        <v>3</v>
      </c>
    </row>
    <row r="8">
      <c r="A8">
        <v>1</v>
      </c>
      <c r="B8" t="s">
        <v>84</v>
      </c>
      <c r="C8" t="s">
        <v>78</v>
      </c>
      <c r="D8" s="6">
        <f>'Besoins'!$B$2*0.065</f>
        <v>0.065</v>
      </c>
      <c r="E8" t="s">
        <v>3</v>
      </c>
    </row>
    <row r="9">
      <c r="A9">
        <v>1</v>
      </c>
      <c r="B9" t="s">
        <v>85</v>
      </c>
      <c r="C9" t="s">
        <v>78</v>
      </c>
      <c r="D9" s="6">
        <f>'Besoins'!$B$2*0.025</f>
        <v>0.025</v>
      </c>
      <c r="E9" t="s">
        <v>3</v>
      </c>
    </row>
    <row r="10">
      <c r="A10">
        <v>1</v>
      </c>
      <c r="B10" t="s">
        <v>86</v>
      </c>
      <c r="C10" t="s">
        <v>76</v>
      </c>
      <c r="D10" s="6">
        <f>'Besoins'!$B$2*0.045</f>
        <v>0.045</v>
      </c>
      <c r="E10" t="s">
        <v>3</v>
      </c>
    </row>
    <row r="11">
      <c r="A11">
        <v>2</v>
      </c>
      <c r="B11" t="s">
        <v>87</v>
      </c>
      <c r="C11" t="s">
        <v>80</v>
      </c>
      <c r="D11" s="6">
        <f>'Besoins'!$B$2*1</f>
        <v>1</v>
      </c>
      <c r="E11" t="s">
        <v>15</v>
      </c>
    </row>
    <row r="12">
      <c r="A12">
        <v>2</v>
      </c>
      <c r="B12" t="s">
        <v>88</v>
      </c>
      <c r="C12" t="s">
        <v>80</v>
      </c>
      <c r="D12" s="6">
        <f>'Besoins'!$B$2*1</f>
        <v>1</v>
      </c>
      <c r="E12" t="s">
        <v>15</v>
      </c>
    </row>
    <row r="13">
      <c r="A13">
        <v>2</v>
      </c>
      <c r="B13" t="s">
        <v>89</v>
      </c>
      <c r="C13" t="s">
        <v>78</v>
      </c>
      <c r="D13" s="6">
        <f>'Besoins'!$B$2*0.01</f>
        <v>0.01</v>
      </c>
      <c r="E13" t="s">
        <v>19</v>
      </c>
    </row>
    <row r="14">
      <c r="A14">
        <v>1</v>
      </c>
      <c r="B14" t="s">
        <v>84</v>
      </c>
      <c r="C14" t="s">
        <v>78</v>
      </c>
      <c r="D14" s="6">
        <f>'Besoins'!$B$2*0.12</f>
        <v>0.12</v>
      </c>
      <c r="E14" t="s">
        <v>3</v>
      </c>
    </row>
    <row r="15">
      <c r="A15">
        <v>1</v>
      </c>
      <c r="B15" t="s">
        <v>90</v>
      </c>
      <c r="C15" t="s">
        <v>78</v>
      </c>
      <c r="D15" s="6">
        <f>'Besoins'!$B$2*0.08</f>
        <v>0.08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0.25</v>
      </c>
      <c r="D6" t="str">
        <f>Besoins!F9</f>
        <v>kg</v>
      </c>
    </row>
    <row r="7">
      <c r="A7"/>
      <c r="B7" t="s">
        <v>94</v>
      </c>
      <c r="C7" s="6">
        <f>'Besoins'!$B$2*1.091</f>
        <v>1.091</v>
      </c>
      <c r="D7" t="s">
        <v>15</v>
      </c>
    </row>
    <row r="8">
      <c r="A8"/>
      <c r="B8" t="str">
        <f>Besoins!B8</f>
        <v>Eau (robinet - moy. France 2026)</v>
      </c>
      <c r="C8" s="6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6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6">
        <f>Besoins!E13</f>
        <v>0.005</v>
      </c>
      <c r="D10" t="str">
        <f>Besoins!F13</f>
        <v>kg</v>
      </c>
    </row>
    <row r="11">
      <c r="A11" t="s" s="15">
        <v>95</v>
      </c>
      <c r="B11" t="str" s="12">
        <f>"[PÉTRIR] "&amp;Procedure!D3</f>
        <v>[PÉTRIR] Pétrissez 6-8 min rapide, incorporez le beurre et le sucre, 6-8 min lent.</v>
      </c>
      <c r="C11"/>
      <c r="D11"/>
    </row>
    <row r="12">
      <c r="A12"/>
      <c r="B12" t="s">
        <v>96</v>
      </c>
      <c r="C12" s="6">
        <f>'Besoins'!$B$2*0.065</f>
        <v>0.065</v>
      </c>
      <c r="D12" t="s">
        <v>3</v>
      </c>
    </row>
    <row r="13">
      <c r="A13"/>
      <c r="B13" t="str">
        <f>Besoins!B14</f>
        <v>Sucre blanc cristal sac 25 kg</v>
      </c>
      <c r="C13" s="6">
        <f>Besoins!E14</f>
        <v>0.025</v>
      </c>
      <c r="D13" t="str">
        <f>Besoins!F14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97</v>
      </c>
      <c r="B15" t="str" s="12">
        <f>"[POINTER] "&amp;Procedure!D4</f>
        <v>[POINTER] Pointez avec rabat, réservez au réfrigérateur. Divisez en 8 pâtons, boulez, détendez.</v>
      </c>
      <c r="C15"/>
      <c r="D15"/>
    </row>
    <row r="16">
      <c r="A16" t="s" s="15">
        <v>98</v>
      </c>
      <c r="B16" t="str" s="12">
        <f>"[ABAISSER] "&amp;Procedure!D5</f>
        <v>[ABAISSER] Abaissez en disques au rouleau. Apprêt en étuve à 28°C.</v>
      </c>
      <c r="C16"/>
      <c r="D16"/>
    </row>
    <row r="17">
      <c r="A17" t="s" s="15">
        <v>99</v>
      </c>
      <c r="B17" t="str" s="12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100</v>
      </c>
      <c r="C18" s="6">
        <f>'Besoins'!$B$2*0.045</f>
        <v>0.045</v>
      </c>
      <c r="D18" t="s">
        <v>3</v>
      </c>
    </row>
    <row r="19">
      <c r="A19"/>
      <c r="B19" t="s">
        <v>96</v>
      </c>
      <c r="C19" s="6">
        <f>'Besoins'!$B$2*0.12</f>
        <v>0.12</v>
      </c>
      <c r="D19" t="s">
        <v>3</v>
      </c>
    </row>
    <row r="20">
      <c r="A20"/>
      <c r="B20" t="str">
        <f>Besoins!B15</f>
        <v>sucre (cassonade)</v>
      </c>
      <c r="C20" s="6">
        <f>Besoins!E15</f>
        <v>0.08</v>
      </c>
      <c r="D20" t="str">
        <f>Besoins!F15</f>
        <v>kg</v>
      </c>
    </row>
    <row r="21">
      <c r="A21" t="s" s="15">
        <v>101</v>
      </c>
      <c r="B21" t="str" s="12">
        <f>"[ENFOURNER] "&amp;Procedure!D7</f>
        <v>[ENFOURNER] Enfournez.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/>
      <c r="B23"/>
      <c r="C23"/>
      <c r="D23"/>
    </row>
    <row r="24">
      <c r="A24" t="s" s="14">
        <v>102</v>
      </c>
      <c r="B24"/>
      <c r="C24"/>
      <c r="D24"/>
    </row>
    <row r="25">
      <c r="A25" t="s" s="15">
        <v>93</v>
      </c>
      <c r="B25" t="str" s="12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94</v>
      </c>
      <c r="C26" s="6">
        <f>'Besoins'!$B$2*1</f>
        <v>1</v>
      </c>
      <c r="D26" t="s">
        <v>15</v>
      </c>
    </row>
    <row r="27">
      <c r="A27"/>
      <c r="B27" t="s">
        <v>103</v>
      </c>
      <c r="C27" s="6">
        <f>'Besoins'!$B$2*1</f>
        <v>1</v>
      </c>
      <c r="D27" t="s">
        <v>15</v>
      </c>
    </row>
    <row r="28">
      <c r="A28"/>
      <c r="B28" t="str">
        <f>Besoins!B11</f>
        <v>Lait entier UHT 3,5% MG brique 1L</v>
      </c>
      <c r="C28" s="6">
        <f>Besoins!E11</f>
        <v>0.01</v>
      </c>
      <c r="D28" t="str">
        <f>Besoins!F11</f>
        <v>lt</v>
      </c>
    </row>
    <row r="29">
      <c r="A29"/>
      <c r="B29" t="str" s="16">
        <f>"ℹ "&amp;Procedure!E8</f>
        <v>ℹ</v>
      </c>
      <c r="C29"/>
      <c r="D29"/>
    </row>
    <row r="30">
      <c r="A30"/>
      <c r="B30"/>
      <c r="C30"/>
      <c r="D30"/>
    </row>
    <row r="31">
      <c r="A31" t="s" s="17">
        <v>104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