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<sst xmlns="http://schemas.openxmlformats.org/spreadsheetml/2006/main" count="119" uniqueCount="119">
  <si>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</si>
  <si>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</si>
  <si>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</si>
  <si>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</si>
  <si>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</si>
  <si>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</si>
  <si>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</si>
  <si>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</si>
  <si>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</si>
  <si>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</si>
  <si>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</si>
  <si>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</si>
  <si>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</si>
  <si>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</si>
  <si>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</si>
  <si>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</si>
  <si>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</si>
  <si>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</si>
  <si>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</si>
  <si>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</si>
  <si>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</si>
  <si>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</si>
  <si>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</si>
  <si>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</si>
  <si>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</si>
  <si>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</si>
  <si>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</si>
  <si>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</si>
  <si>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</si>
  <si>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</si>
  <si>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</si>
  <si>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</si>
  <si>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</si>
  <si>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</si>
  <si>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</si>
  <si>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</si>
  <si>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</si>
  <si>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</si>
  <si>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</si>
  <si>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</si>
  <si>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</si>
  <si>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</si>
  <si>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</si>
  <si>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</si>
  <si>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</si>
  <si>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</si>
  <si>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</si>
  <si>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</si>
  <si>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</si>
  <si>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</si>
  <si>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Cruffin (Ferrandi)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</si>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</sst>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0.945</v>
      </c>
      <c r="C3" t="s" s="5">
        <v>3</v>
      </c>
      <c r="D3"/>
      <c r="E3"/>
      <c r="F3"/>
    </row>
    <row r="4">
      <c r="A4" t="s">
        <v>4</v>
      </c>
      <c r="B4" s="6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0.146667</v>
      </c>
      <c r="E7" s="6">
        <f>D7*$B$2</f>
        <v>0.146667</v>
      </c>
      <c r="F7" t="s">
        <v>15</v>
      </c>
      <c r="G7" s="8">
        <f>E7*0.0042999902</f>
        <v>0.000631</v>
      </c>
    </row>
    <row r="8">
      <c r="A8" t="s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8">
        <f>E8*4.2</f>
        <v>0.336</v>
      </c>
    </row>
    <row r="9">
      <c r="A9" t="s" s="9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8">
        <f>E10*0.95</f>
        <v>0.11875</v>
      </c>
    </row>
    <row r="11">
      <c r="A11" t="s">
        <v>26</v>
      </c>
      <c r="B11" t="s">
        <v>27</v>
      </c>
      <c r="C11" t="s">
        <v>25</v>
      </c>
      <c r="D11" s="4">
        <v>0.125</v>
      </c>
      <c r="E11" s="6">
        <f>D11*$B$2</f>
        <v>0.125</v>
      </c>
      <c r="F11" t="s">
        <v>3</v>
      </c>
      <c r="G11" s="8">
        <f>E11*0.82</f>
        <v>0.1025</v>
      </c>
    </row>
    <row r="12">
      <c r="A12" t="s">
        <v>28</v>
      </c>
      <c r="B12" t="s">
        <v>29</v>
      </c>
      <c r="C12" t="s">
        <v>30</v>
      </c>
      <c r="D12" s="4">
        <v>0.16</v>
      </c>
      <c r="E12" s="6">
        <f>D12*$B$2</f>
        <v>0.16</v>
      </c>
      <c r="F12" t="s">
        <v>3</v>
      </c>
      <c r="G12" s="8">
        <f>E12*5.2</f>
        <v>0.832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15</v>
      </c>
      <c r="G13" s="8">
        <f>E13*1.05</f>
        <v>0.1575</v>
      </c>
    </row>
    <row r="14">
      <c r="A14" t="s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3</v>
      </c>
      <c r="G14" s="8">
        <f>E14*2.2</f>
        <v>0.0264</v>
      </c>
    </row>
    <row r="15">
      <c r="A15" t="s">
        <v>37</v>
      </c>
      <c r="B15" t="s">
        <v>38</v>
      </c>
      <c r="C15" t="s">
        <v>39</v>
      </c>
      <c r="D15" s="4">
        <v>0.005</v>
      </c>
      <c r="E15" s="6">
        <f>D15*$B$2</f>
        <v>0.005</v>
      </c>
      <c r="F15" t="s">
        <v>3</v>
      </c>
      <c r="G15" s="8">
        <f>E15*0.35</f>
        <v>0.00175</v>
      </c>
    </row>
    <row r="16">
      <c r="A16" t="s">
        <v>40</v>
      </c>
      <c r="B16" t="s">
        <v>41</v>
      </c>
      <c r="C16" t="s">
        <v>42</v>
      </c>
      <c r="D16" s="4">
        <v>0.153333</v>
      </c>
      <c r="E16" s="6">
        <f>D16*$B$2</f>
        <v>0.153333</v>
      </c>
      <c r="F16" t="s">
        <v>3</v>
      </c>
      <c r="G16" s="8">
        <f>E16*0.8200017826</f>
        <v>0.125733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>
        <v>53</v>
      </c>
      <c r="F2" t="s">
        <v>54</v>
      </c>
    </row>
    <row r="3">
      <c r="A3" t="s">
        <v>50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 t="s">
        <v>60</v>
      </c>
    </row>
    <row r="5">
      <c r="A5" t="s">
        <v>50</v>
      </c>
      <c r="B5">
        <v>4</v>
      </c>
      <c r="C5" t="s">
        <v>61</v>
      </c>
      <c r="D5" t="s" s="12">
        <v>62</v>
      </c>
      <c r="E5" t="s" s="12"/>
      <c r="F5" t="s">
        <v>63</v>
      </c>
    </row>
    <row r="6">
      <c r="A6" t="s">
        <v>50</v>
      </c>
      <c r="B6">
        <v>5</v>
      </c>
      <c r="C6" t="s">
        <v>64</v>
      </c>
      <c r="D6" t="s" s="12">
        <v>65</v>
      </c>
      <c r="E6" t="s" s="12">
        <v>66</v>
      </c>
      <c r="F6" t="s">
        <v>67</v>
      </c>
    </row>
    <row r="7">
      <c r="A7" t="s">
        <v>50</v>
      </c>
      <c r="B7">
        <v>6</v>
      </c>
      <c r="C7" t="s">
        <v>68</v>
      </c>
      <c r="D7" t="s" s="12">
        <v>69</v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 t="s">
        <v>73</v>
      </c>
    </row>
    <row r="9">
      <c r="A9" t="s">
        <v>70</v>
      </c>
      <c r="B9">
        <v>2</v>
      </c>
      <c r="C9" t="s">
        <v>74</v>
      </c>
      <c r="D9" t="s" s="12">
        <v>75</v>
      </c>
      <c r="E9" t="s" s="12"/>
      <c r="F9"/>
    </row>
    <row r="10">
      <c r="A10" t="s">
        <v>70</v>
      </c>
      <c r="B10">
        <v>3</v>
      </c>
      <c r="C10" t="s">
        <v>74</v>
      </c>
      <c r="D10" t="s" s="12">
        <v>76</v>
      </c>
      <c r="E10" t="s" s="12"/>
      <c r="F10"/>
    </row>
    <row r="11">
      <c r="A11" t="s">
        <v>70</v>
      </c>
      <c r="B11">
        <v>4</v>
      </c>
      <c r="C11"/>
      <c r="D11" t="s" s="12">
        <v>77</v>
      </c>
      <c r="E11" t="s" s="12"/>
      <c r="F11" t="s">
        <v>60</v>
      </c>
    </row>
    <row r="12">
      <c r="A12" t="s">
        <v>78</v>
      </c>
      <c r="B12">
        <v>1</v>
      </c>
      <c r="C12" t="s">
        <v>79</v>
      </c>
      <c r="D12" t="s" s="12">
        <v>80</v>
      </c>
      <c r="E12" t="s" s="12"/>
      <c r="F12" t="s">
        <v>81</v>
      </c>
    </row>
    <row r="13">
      <c r="A13" t="s">
        <v>78</v>
      </c>
      <c r="B13">
        <v>2</v>
      </c>
      <c r="C13" t="s">
        <v>82</v>
      </c>
      <c r="D13" t="s" s="12">
        <v>83</v>
      </c>
      <c r="E13" t="s" s="12"/>
      <c r="F13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50</v>
      </c>
      <c r="C2" t="s">
        <v>88</v>
      </c>
      <c r="D2" s="6">
        <f>'Besoins'!$B$2*0.945</f>
        <v>0.945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'Besoins'!$B$2*0.125</f>
        <v>0.125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'Besoins'!$B$2*0.125</f>
        <v>0.125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'Besoins'!$B$2*0.15</f>
        <v>0.15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'Besoins'!$B$2*0.005</f>
        <v>0.005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'Besoins'!$B$2*0.012</f>
        <v>0.012</v>
      </c>
      <c r="E7" t="s">
        <v>3</v>
      </c>
    </row>
    <row r="8">
      <c r="A8">
        <v>1</v>
      </c>
      <c r="B8" t="s">
        <v>95</v>
      </c>
      <c r="C8" t="s">
        <v>90</v>
      </c>
      <c r="D8" s="6">
        <f>'Besoins'!$B$2*0.03</f>
        <v>0.03</v>
      </c>
      <c r="E8" t="s">
        <v>3</v>
      </c>
    </row>
    <row r="9">
      <c r="A9">
        <v>1</v>
      </c>
      <c r="B9" t="s">
        <v>96</v>
      </c>
      <c r="C9" t="s">
        <v>90</v>
      </c>
      <c r="D9" s="6">
        <f>'Besoins'!$B$2*0.01</f>
        <v>0.01</v>
      </c>
      <c r="E9" t="s">
        <v>3</v>
      </c>
    </row>
    <row r="10">
      <c r="A10">
        <v>1</v>
      </c>
      <c r="B10" t="s">
        <v>97</v>
      </c>
      <c r="C10" t="s">
        <v>90</v>
      </c>
      <c r="D10" s="6">
        <f>'Besoins'!$B$2*0.001</f>
        <v>0.001</v>
      </c>
      <c r="E10" t="s">
        <v>3</v>
      </c>
    </row>
    <row r="11">
      <c r="A11">
        <v>1</v>
      </c>
      <c r="B11" t="s">
        <v>98</v>
      </c>
      <c r="C11" t="s">
        <v>88</v>
      </c>
      <c r="D11" s="6">
        <f>'Besoins'!$B$2*0.15</f>
        <v>0.15</v>
      </c>
      <c r="E11" t="s">
        <v>3</v>
      </c>
    </row>
    <row r="12">
      <c r="A12">
        <v>2</v>
      </c>
      <c r="B12" t="s">
        <v>99</v>
      </c>
      <c r="C12" t="s">
        <v>90</v>
      </c>
      <c r="D12" s="6">
        <f>'Besoins'!$B$2*0.15</f>
        <v>0.15</v>
      </c>
      <c r="E12" t="s">
        <v>3</v>
      </c>
    </row>
    <row r="13">
      <c r="A13">
        <v>1</v>
      </c>
      <c r="B13" t="s">
        <v>100</v>
      </c>
      <c r="C13" t="s">
        <v>88</v>
      </c>
      <c r="D13" s="6">
        <f>'Besoins'!$B$2*0.22</f>
        <v>0.22</v>
      </c>
      <c r="E13" t="s">
        <v>3</v>
      </c>
    </row>
    <row r="14">
      <c r="A14">
        <v>2</v>
      </c>
      <c r="B14" t="s">
        <v>101</v>
      </c>
      <c r="C14" t="s">
        <v>90</v>
      </c>
      <c r="D14" s="6">
        <f>'Besoins'!$B$2*0.1466666667</f>
        <v>0.146667</v>
      </c>
      <c r="E14" t="s">
        <v>15</v>
      </c>
    </row>
    <row r="15">
      <c r="A15">
        <v>2</v>
      </c>
      <c r="B15" t="s">
        <v>102</v>
      </c>
      <c r="C15" t="s">
        <v>90</v>
      </c>
      <c r="D15" s="6">
        <f>'Besoins'!$B$2*0.0733333333</f>
        <v>0.073333</v>
      </c>
      <c r="E15" t="s">
        <v>3</v>
      </c>
    </row>
    <row r="16">
      <c r="A16">
        <v>1</v>
      </c>
      <c r="B16" t="s">
        <v>95</v>
      </c>
      <c r="C16" t="s">
        <v>90</v>
      </c>
      <c r="D16" s="6">
        <f>'Besoins'!$B$2*0.05</f>
        <v>0.05</v>
      </c>
      <c r="E16" t="s">
        <v>3</v>
      </c>
    </row>
    <row r="17">
      <c r="A17">
        <v>1</v>
      </c>
      <c r="B17" t="s">
        <v>103</v>
      </c>
      <c r="C17" t="s">
        <v>90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104</v>
      </c>
      <c r="B1"/>
      <c r="C1"/>
      <c r="D1"/>
    </row>
    <row r="2">
      <c r="A2" t="str" s="13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6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6">
        <f>Besoins!E14</f>
        <v>0.012</v>
      </c>
      <c r="D7" t="str">
        <f>Besoins!F14</f>
        <v>kg</v>
      </c>
    </row>
    <row r="8">
      <c r="A8"/>
      <c r="B8" t="s">
        <v>107</v>
      </c>
      <c r="C8" s="6">
        <f>'Besoins'!$B$2*0.03</f>
        <v>0.03</v>
      </c>
      <c r="D8" t="s">
        <v>3</v>
      </c>
    </row>
    <row r="9">
      <c r="A9"/>
      <c r="B9" t="str">
        <f>Besoins!B9</f>
        <v>colorant liquide rouge</v>
      </c>
      <c r="C9" s="6">
        <f>Besoins!E9</f>
        <v>0.001</v>
      </c>
      <c r="D9" t="str">
        <f>Besoins!F9</f>
        <v>kg</v>
      </c>
    </row>
    <row r="10">
      <c r="A10"/>
      <c r="B10" t="str" s="16">
        <f>"ℹ "&amp;Procedure!E2</f>
        <v>ℹ</v>
      </c>
      <c r="C10"/>
      <c r="D10"/>
    </row>
    <row r="11">
      <c r="A11" t="s" s="15">
        <v>108</v>
      </c>
      <c r="B11" t="str" s="12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109</v>
      </c>
      <c r="C12" s="6">
        <f>'Besoins'!$B$2*0.15</f>
        <v>0.15</v>
      </c>
      <c r="D12" t="s">
        <v>3</v>
      </c>
    </row>
    <row r="13">
      <c r="A13" t="s" s="15">
        <v>110</v>
      </c>
      <c r="B13" t="str" s="12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5">
        <v>111</v>
      </c>
      <c r="B14" t="str" s="12">
        <f>"[APPRÊTER] "&amp;Procedure!D5</f>
        <v>[APPRÊTER] Apprêt à température ambiante.</v>
      </c>
      <c r="C14"/>
      <c r="D14"/>
    </row>
    <row r="15">
      <c r="A15" t="s" s="15">
        <v>112</v>
      </c>
      <c r="B15" t="str" s="12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113</v>
      </c>
      <c r="C16" s="6">
        <f>'Besoins'!$B$2*0.22</f>
        <v>0.22</v>
      </c>
      <c r="D16" t="s">
        <v>3</v>
      </c>
    </row>
    <row r="17">
      <c r="A17"/>
      <c r="B17" t="str" s="16">
        <f>"ℹ "&amp;Procedure!E6</f>
        <v>ℹ</v>
      </c>
      <c r="C17"/>
      <c r="D17"/>
    </row>
    <row r="18">
      <c r="A18" t="s" s="15">
        <v>114</v>
      </c>
      <c r="B18" t="str" s="12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4">
        <v>115</v>
      </c>
      <c r="B20"/>
      <c r="C20"/>
      <c r="D20"/>
    </row>
    <row r="21">
      <c r="A21" t="s" s="15">
        <v>106</v>
      </c>
      <c r="B21" t="str" s="12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5">
        <v>108</v>
      </c>
      <c r="B22" t="str" s="12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116</v>
      </c>
      <c r="C23" s="6">
        <f>'Besoins'!$B$2*0.15</f>
        <v>0.15</v>
      </c>
      <c r="D23" t="s">
        <v>3</v>
      </c>
    </row>
    <row r="24">
      <c r="A24" t="s" s="15">
        <v>110</v>
      </c>
      <c r="B24" t="str" s="12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116</v>
      </c>
      <c r="C25" s="6">
        <f>'Besoins'!$B$2*0.15</f>
        <v>0.15</v>
      </c>
      <c r="D25" t="s">
        <v>3</v>
      </c>
    </row>
    <row r="26">
      <c r="A26" t="s" s="15">
        <v>111</v>
      </c>
      <c r="B26" t="str" s="12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4">
        <v>117</v>
      </c>
      <c r="B28"/>
      <c r="C28"/>
      <c r="D28"/>
    </row>
    <row r="29">
      <c r="A29" t="s" s="15">
        <v>106</v>
      </c>
      <c r="B29" t="str" s="12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6">
        <f>Besoins!E7</f>
        <v>0.146667</v>
      </c>
      <c r="D30" t="str">
        <f>Besoins!F7</f>
        <v>lt</v>
      </c>
    </row>
    <row r="31">
      <c r="A31"/>
      <c r="B31" t="s">
        <v>107</v>
      </c>
      <c r="C31" s="6">
        <f>'Besoins'!$B$2*0.0733333333</f>
        <v>0.073333</v>
      </c>
      <c r="D31" t="s">
        <v>3</v>
      </c>
    </row>
    <row r="32">
      <c r="A32" t="s" s="15">
        <v>108</v>
      </c>
      <c r="B32" t="str" s="12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7">
        <v>118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