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Besoins" sheetId="1" r:id="rId1"/>
    <sheet name="Procedure" sheetId="2" r:id="rId2"/>
    <sheet name="Arborescence FT" sheetId="3" r:id="rId3"/>
    <sheet name="Carte imprimable" sheetId="4" r:id="rId4"/>
  </sheets>
</workbook>
</file>

<file path=xl/sharedStrings.xml><?xml version="1.0" encoding="utf-8"?>
<sst xmlns="http://schemas.openxmlformats.org/spreadsheetml/2006/main" count="105" uniqueCount="105">
  <si>
    <t>Besoins matière</t>
  </si>
  <si>
    <t>Multiplicateur souhaité</t>
  </si>
  <si>
    <t>Quantité de référence</t>
  </si>
  <si>
    <t>pc</t>
  </si>
  <si>
    <t>Quantité obtenue</t>
  </si>
  <si>
    <t>Code</t>
  </si>
  <si>
    <t>Matière première</t>
  </si>
  <si>
    <t>Classe</t>
  </si>
  <si>
    <t>Base (×1, modifiable)</t>
  </si>
  <si>
    <t>Quantité</t>
  </si>
  <si>
    <t>Unité</t>
  </si>
  <si>
    <t>Coût H.T.</t>
  </si>
  <si>
    <t>EAU</t>
  </si>
  <si>
    <t>Eau (robinet - moy. France 2026)</t>
  </si>
  <si>
    <t>Matières premières</t>
  </si>
  <si>
    <t>lt</t>
  </si>
  <si>
    <t>00000011</t>
  </si>
  <si>
    <t>CHOCOLAT 835</t>
  </si>
  <si>
    <t>Chocolats de couverture</t>
  </si>
  <si>
    <t>kg</t>
  </si>
  <si>
    <t>00000270</t>
  </si>
  <si>
    <t>CHOCOLAT EN COPEAUX</t>
  </si>
  <si>
    <t>Chocolats décor et confiserie</t>
  </si>
  <si>
    <t>00000274</t>
  </si>
  <si>
    <t>GELATINE EN FEUILLES</t>
  </si>
  <si>
    <t>Gélatines et texturants</t>
  </si>
  <si>
    <t>00000022</t>
  </si>
  <si>
    <t>BROYAGE D'AMANDES 50/50</t>
  </si>
  <si>
    <t>Praliné, pâte d'amande, massepain</t>
  </si>
  <si>
    <t>00000002</t>
  </si>
  <si>
    <t>FARINE (FLEUR DE FROMENT)</t>
  </si>
  <si>
    <t>Farines de blé</t>
  </si>
  <si>
    <t>00000051</t>
  </si>
  <si>
    <t>LAIT</t>
  </si>
  <si>
    <t>Produits laitiers et œufs</t>
  </si>
  <si>
    <t>00000049</t>
  </si>
  <si>
    <t>CREME FRAOECHE</t>
  </si>
  <si>
    <t>Crèmes fraîches et laitières</t>
  </si>
  <si>
    <t>00000047</t>
  </si>
  <si>
    <t>OEUF A3 (PRIX)</t>
  </si>
  <si>
    <t>Oeufs entiers</t>
  </si>
  <si>
    <t>00000003</t>
  </si>
  <si>
    <t>SUCRE (S2)</t>
  </si>
  <si>
    <t>Sucres et édulcorants</t>
  </si>
  <si>
    <t>00000092</t>
  </si>
  <si>
    <t>papier silicone</t>
  </si>
  <si>
    <t>Consommables (films, papiers)</t>
  </si>
  <si>
    <t>Total</t>
  </si>
  <si>
    <t>Recette</t>
  </si>
  <si>
    <t>#</t>
  </si>
  <si>
    <t>Verbe</t>
  </si>
  <si>
    <t>Étape</t>
  </si>
  <si>
    <t>Précision technique</t>
  </si>
  <si>
    <t>Durée</t>
  </si>
  <si>
    <t>CHARLOTTE CÉCILE</t>
  </si>
  <si>
    <t>BISCUIT CUILLÈRE (BANDE DE 9CM * 59 CM)</t>
  </si>
  <si>
    <t>BISCUIT CUILLÈRE</t>
  </si>
  <si>
    <t>BISCUIT DUCHESSE (CERCLES DE 18)</t>
  </si>
  <si>
    <t>BISCUIT DUCHESSE</t>
  </si>
  <si>
    <t>CRÈME BAVAROISE</t>
  </si>
  <si>
    <t>CRÈME ANGLAISE I</t>
  </si>
  <si>
    <t>MOUSSE AU CHOCOLAT (B)</t>
  </si>
  <si>
    <t>SAUCE CHOCOLAT</t>
  </si>
  <si>
    <t>Niveau</t>
  </si>
  <si>
    <t>Composant</t>
  </si>
  <si>
    <t>Type</t>
  </si>
  <si>
    <t>Quantité (× multiplicateur, voir feuille Besoins)</t>
  </si>
  <si>
    <t>recette</t>
  </si>
  <si>
    <t xml:space="preserve">    ↳ BISCUIT CUILLÈRE (BANDE DE 9CM * 59 CM)</t>
  </si>
  <si>
    <t xml:space="preserve">        ↳ BISCUIT CUILLÈRE</t>
  </si>
  <si>
    <t xml:space="preserve">            ↳ BLANC D'OEUF (P) (conv.)</t>
  </si>
  <si>
    <t>conversion</t>
  </si>
  <si>
    <t xml:space="preserve">            ↳ SUCRE (S2)</t>
  </si>
  <si>
    <t>matiere</t>
  </si>
  <si>
    <t xml:space="preserve">            ↳ JAUNE D'OEUF (P) (conv.)</t>
  </si>
  <si>
    <t xml:space="preserve">            ↳ FARINE (FLEUR DE FROMENT)</t>
  </si>
  <si>
    <t xml:space="preserve">        ↳ papier silicone</t>
  </si>
  <si>
    <t xml:space="preserve">    ↳ BISCUIT DUCHESSE (CERCLES DE 18)</t>
  </si>
  <si>
    <t xml:space="preserve">        ↳ BISCUIT DUCHESSE</t>
  </si>
  <si>
    <t xml:space="preserve">            ↳ OEUF (P) (conv.)</t>
  </si>
  <si>
    <t xml:space="preserve">            ↳ BROYAGE D'AMANDES 50/50</t>
  </si>
  <si>
    <t xml:space="preserve">    ↳ CRÈME BAVAROISE</t>
  </si>
  <si>
    <t xml:space="preserve">        ↳ CRÈME ANGLAISE I</t>
  </si>
  <si>
    <t xml:space="preserve">            ↳ LAIT</t>
  </si>
  <si>
    <t xml:space="preserve">        ↳ GELATINE EN FEUILLES (P) (conv.)</t>
  </si>
  <si>
    <t xml:space="preserve">        ↳ CREME FRAOECHE</t>
  </si>
  <si>
    <t xml:space="preserve">    ↳ MOUSSE AU CHOCOLAT (B)</t>
  </si>
  <si>
    <t xml:space="preserve">        ↳ JAUNE D'OEUF (P) (conv.)</t>
  </si>
  <si>
    <t xml:space="preserve">        ↳ CHOCOLAT 835</t>
  </si>
  <si>
    <t xml:space="preserve">        ↳ BLANC D'OEUF (P) (conv.)</t>
  </si>
  <si>
    <t xml:space="preserve">        ↳ SUCRE (S2)</t>
  </si>
  <si>
    <t xml:space="preserve">    ↳ SAUCE CHOCOLAT</t>
  </si>
  <si>
    <t xml:space="preserve">        ↳ Eau (robinet - moy. France 2026)</t>
  </si>
  <si>
    <t xml:space="preserve">    ↳ CHOCOLAT EN COPEAUX</t>
  </si>
  <si>
    <t>Fiche technique — CHARLOTTE CÉCILE</t>
  </si>
  <si>
    <t>CHARLOTTE CÉCILE  00000926</t>
  </si>
  <si>
    <t>↳ BISCUIT CUILLÈRE (BANDE DE 9CM * 59 CM)  00000858</t>
  </si>
  <si>
    <t>↳ BISCUIT CUILLÈRE  00000857</t>
  </si>
  <si>
    <t>↳ BISCUIT DUCHESSE (CERCLES DE 18)  00000162</t>
  </si>
  <si>
    <t>↳ BISCUIT DUCHESSE  00000161</t>
  </si>
  <si>
    <t>↳ CRÈME BAVAROISE  00000376</t>
  </si>
  <si>
    <t>↳ CRÈME ANGLAISE I  00000336</t>
  </si>
  <si>
    <t>↳ MOUSSE AU CHOCOLAT (B)  00000328</t>
  </si>
  <si>
    <t>↳ SAUCE CHOCOLAT  00000128</t>
  </si>
  <si>
    <t>CUIS.web — Portage du CUIS Clipper de 1992 par Palika &amp; Bernard Vandendaele (créateur du moteur récursif d'origine)</t>
  </si>
</sst>
</file>

<file path=xl/styles.xml><?xml version="1.0" encoding="utf-8"?>
<styleSheet xmlns="http://schemas.openxmlformats.org/spreadsheetml/2006/main">
  <numFmts count="7">
    <numFmt numFmtId="164" formatCode="#,##0.00\ &quot;₽&quot;"/>
    <numFmt numFmtId="165" formatCode="[$$-1]#,##0.00"/>
    <numFmt numFmtId="166" formatCode="#,##0.00\ [$€-1]"/>
    <numFmt numFmtId="200" formatCode="0.00"/>
    <numFmt numFmtId="201" formatCode="#,##0.000"/>
    <numFmt numFmtId="202" formatCode="#,##0.0000&quot; €&quot;"/>
    <numFmt numFmtId="203" formatCode="#,##0.00&quot; €&quot;"/>
  </numFmts>
  <fonts count="8">
    <font>
      <name val="Calibri"/>
      <family val="2"/>
      <sz val="10"/>
    </font>
    <font>
      <name val="Calibri"/>
      <family val="2"/>
      <sz val="16"/>
      <b/>
      <color rgb="FF1F4E3B"/>
    </font>
    <font>
      <name val="Calibri"/>
      <family val="2"/>
      <sz val="10"/>
      <b/>
    </font>
    <font>
      <name val="Calibri"/>
      <family val="2"/>
      <sz val="10"/>
      <b/>
      <color rgb="FFFFFFFF"/>
    </font>
    <font>
      <name val="Calibri"/>
      <family val="2"/>
      <sz val="10"/>
      <color rgb="FF666666"/>
    </font>
    <font>
      <name val="Calibri"/>
      <family val="2"/>
      <sz val="10"/>
      <b/>
      <color rgb="FF664D03"/>
    </font>
    <font>
      <name val="Calibri"/>
      <family val="2"/>
      <sz val="10"/>
      <color rgb="FF777777"/>
    </font>
    <font>
      <name val="Calibri"/>
      <family val="2"/>
      <sz val="9"/>
      <color rgb="FF999999"/>
    </font>
  </fonts>
  <fills count="5">
    <fill>
      <patternFill patternType="none"/>
    </fill>
    <fill>
      <patternFill patternType="gray125"/>
    </fill>
    <fill>
      <patternFill patternType="solid">
        <fgColor rgb="FFEAF3EE"/>
        <bgColor indexed="64"/>
      </patternFill>
    </fill>
    <fill>
      <patternFill patternType="solid">
        <fgColor rgb="FF1F4E3B"/>
        <bgColor indexed="64"/>
      </patternFill>
    </fill>
    <fill>
      <patternFill patternType="solid">
        <fgColor rgb="FFFFF3CD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7">
    <xf numFmtId="0" fontId="0" fillId="0" borderId="0" xfId="0"/>
    <xf numFmtId="0" fontId="0" fillId="1" borderId="0" xfId="0" applyFill="1"/>
    <xf numFmtId="0" fontId="1" fillId="0" borderId="0" xfId="0" applyFont="1"/>
    <xf numFmtId="200" fontId="2" fillId="2" borderId="0" xfId="0" applyNumberFormat="1" applyFont="1" applyFill="1"/>
    <xf numFmtId="201" fontId="0" fillId="2" borderId="0" xfId="0" applyNumberFormat="1" applyFill="1"/>
    <xf numFmtId="0" fontId="0" fillId="2" borderId="0" xfId="0" applyFill="1"/>
    <xf numFmtId="201" fontId="0" fillId="0" borderId="0" xfId="0" applyNumberFormat="1"/>
    <xf numFmtId="0" fontId="3" fillId="3" borderId="0" xfId="0" applyFont="1" applyFill="1"/>
    <xf numFmtId="202" fontId="0" fillId="0" borderId="0" xfId="0" applyNumberFormat="1"/>
    <xf numFmtId="0" fontId="0" fillId="0" borderId="0" xfId="0" applyAlignment="1">
      <alignment horizontal="right"/>
    </xf>
    <xf numFmtId="0" fontId="2" fillId="0" borderId="0" xfId="0" applyFont="1"/>
    <xf numFmtId="203" fontId="2" fillId="0" borderId="0" xfId="0" applyNumberFormat="1" applyFont="1"/>
    <xf numFmtId="0" fontId="0" fillId="0" borderId="0" xfId="0" applyAlignment="1">
      <alignment wrapText="1"/>
    </xf>
    <xf numFmtId="0" fontId="4" fillId="0" borderId="0" xfId="0" applyFont="1"/>
    <xf numFmtId="0" fontId="5" fillId="4" borderId="0" xfId="0" applyFont="1" applyFill="1"/>
    <xf numFmtId="0" fontId="6" fillId="0" borderId="0" xfId="0" applyFont="1" applyAlignment="1">
      <alignment wrapText="1"/>
    </xf>
    <xf numFmtId="0" fontId="7" fillId="0" borderId="0" xfId="0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worksheet" Target="worksheets/sheet2.xml"/>
<Relationship Id="rId3" Type="http://schemas.openxmlformats.org/officeDocument/2006/relationships/worksheet" Target="worksheets/sheet3.xml"/>
<Relationship Id="rId4" Type="http://schemas.openxmlformats.org/officeDocument/2006/relationships/worksheet" Target="worksheets/sheet4.xml"/>
<Relationship Id="rId5" Type="http://schemas.openxmlformats.org/officeDocument/2006/relationships/styles" Target="styles.xml"/>
<Relationship Id="rId6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G18"/>
  <sheetViews>
    <sheetView workbookViewId="0">
      <pane ySplit="6" topLeftCell="A7" activePane="bottomLeft" state="frozen"/>
      <selection activeCell="A7" sqref="A7"/>
    </sheetView>
  </sheetViews>
  <cols>
    <col min="1" max="1" width="14" customWidth="1"/>
    <col min="2" max="2" width="34" customWidth="1"/>
    <col min="3" max="3" width="24" customWidth="1"/>
    <col min="4" max="4" width="16" customWidth="1"/>
    <col min="5" max="5" width="14" customWidth="1"/>
    <col min="6" max="6" width="10" customWidth="1"/>
    <col min="7" max="7" width="14" customWidth="1"/>
  </cols>
  <sheetData>
    <row r="1" customHeight="1" ht="24">
      <c r="A1" t="s" s="2">
        <v>0</v>
      </c>
      <c r="B1"/>
      <c r="C1"/>
      <c r="D1"/>
      <c r="E1"/>
      <c r="F1"/>
    </row>
    <row r="2">
      <c r="A2" t="s">
        <v>1</v>
      </c>
      <c r="B2" s="3">
        <v>1</v>
      </c>
      <c r="C2"/>
      <c r="D2"/>
      <c r="E2"/>
      <c r="F2"/>
    </row>
    <row r="3">
      <c r="A3" t="s">
        <v>2</v>
      </c>
      <c r="B3" s="4">
        <v>6</v>
      </c>
      <c r="C3" t="s" s="5">
        <v>3</v>
      </c>
      <c r="D3"/>
      <c r="E3"/>
      <c r="F3"/>
    </row>
    <row r="4">
      <c r="A4" t="s">
        <v>4</v>
      </c>
      <c r="B4" s="6">
        <f>$B$2*B3</f>
        <v>6</v>
      </c>
      <c r="C4" t="str">
        <f>C3</f>
        <v>pc</v>
      </c>
      <c r="D4"/>
      <c r="E4"/>
      <c r="F4"/>
    </row>
    <row r="5">
      <c r="A5"/>
      <c r="B5"/>
      <c r="C5"/>
      <c r="D5"/>
      <c r="E5"/>
      <c r="F5"/>
    </row>
    <row r="6">
      <c r="A6" t="s" s="7">
        <v>5</v>
      </c>
      <c r="B6" t="s" s="7">
        <v>6</v>
      </c>
      <c r="C6" t="s" s="7">
        <v>7</v>
      </c>
      <c r="D6" t="s" s="7">
        <v>8</v>
      </c>
      <c r="E6" t="s" s="7">
        <v>9</v>
      </c>
      <c r="F6" t="s" s="7">
        <v>10</v>
      </c>
      <c r="G6" t="s" s="7">
        <v>11</v>
      </c>
    </row>
    <row r="7">
      <c r="A7" t="s">
        <v>12</v>
      </c>
      <c r="B7" t="s">
        <v>13</v>
      </c>
      <c r="C7" t="s">
        <v>14</v>
      </c>
      <c r="D7" s="4">
        <v>0.15</v>
      </c>
      <c r="E7" s="6">
        <f>D7*$B$2</f>
        <v>0.15</v>
      </c>
      <c r="F7" t="s">
        <v>15</v>
      </c>
      <c r="G7" s="8">
        <f>E7*0.0043</f>
        <v>0.000645</v>
      </c>
    </row>
    <row r="8">
      <c r="A8" t="s" s="9">
        <v>16</v>
      </c>
      <c r="B8" t="s">
        <v>17</v>
      </c>
      <c r="C8" t="s">
        <v>18</v>
      </c>
      <c r="D8" s="4">
        <v>0.735</v>
      </c>
      <c r="E8" s="6">
        <f>D8*$B$2</f>
        <v>0.735</v>
      </c>
      <c r="F8" t="s">
        <v>19</v>
      </c>
      <c r="G8" s="8">
        <f>E8*3.1247</f>
        <v>2.296655</v>
      </c>
    </row>
    <row r="9">
      <c r="A9" t="s" s="9">
        <v>20</v>
      </c>
      <c r="B9" t="s">
        <v>21</v>
      </c>
      <c r="C9" t="s">
        <v>22</v>
      </c>
      <c r="D9" s="4">
        <v>0.06</v>
      </c>
      <c r="E9" s="6">
        <f>D9*$B$2</f>
        <v>0.06</v>
      </c>
      <c r="F9" t="s">
        <v>19</v>
      </c>
      <c r="G9" s="8">
        <f>E9*3.9477</f>
        <v>0.236862</v>
      </c>
    </row>
    <row r="10">
      <c r="A10" t="s" s="9">
        <v>23</v>
      </c>
      <c r="B10" t="s">
        <v>24</v>
      </c>
      <c r="C10" t="s">
        <v>25</v>
      </c>
      <c r="D10" s="4">
        <v>0.02</v>
      </c>
      <c r="E10" s="6">
        <f>D10*$B$2</f>
        <v>0.02</v>
      </c>
      <c r="F10" t="s">
        <v>19</v>
      </c>
      <c r="G10" s="8">
        <f>E10*16.0945</f>
        <v>0.32189</v>
      </c>
    </row>
    <row r="11">
      <c r="A11" t="s" s="9">
        <v>26</v>
      </c>
      <c r="B11" t="s">
        <v>27</v>
      </c>
      <c r="C11" t="s">
        <v>28</v>
      </c>
      <c r="D11" s="4">
        <v>0.09</v>
      </c>
      <c r="E11" s="6">
        <f>D11*$B$2</f>
        <v>0.09</v>
      </c>
      <c r="F11" t="s">
        <v>19</v>
      </c>
      <c r="G11" s="8">
        <f>E11*3.3465666667</f>
        <v>0.301191</v>
      </c>
    </row>
    <row r="12">
      <c r="A12" t="s" s="9">
        <v>29</v>
      </c>
      <c r="B12" t="s">
        <v>30</v>
      </c>
      <c r="C12" t="s">
        <v>31</v>
      </c>
      <c r="D12" s="4">
        <v>0.375</v>
      </c>
      <c r="E12" s="6">
        <f>D12*$B$2</f>
        <v>0.375</v>
      </c>
      <c r="F12" t="s">
        <v>19</v>
      </c>
      <c r="G12" s="8">
        <f>E12*0.022064</f>
        <v>0.008274</v>
      </c>
    </row>
    <row r="13">
      <c r="A13" t="s" s="9">
        <v>32</v>
      </c>
      <c r="B13" t="s">
        <v>33</v>
      </c>
      <c r="C13" t="s">
        <v>34</v>
      </c>
      <c r="D13" s="4">
        <v>1</v>
      </c>
      <c r="E13" s="6">
        <f>D13*$B$2</f>
        <v>1</v>
      </c>
      <c r="F13" t="s">
        <v>15</v>
      </c>
      <c r="G13" s="8">
        <f>E13*0.5999</f>
        <v>0.5999</v>
      </c>
    </row>
    <row r="14">
      <c r="A14" t="s" s="9">
        <v>35</v>
      </c>
      <c r="B14" t="s">
        <v>36</v>
      </c>
      <c r="C14" t="s">
        <v>37</v>
      </c>
      <c r="D14" s="4">
        <v>2.125</v>
      </c>
      <c r="E14" s="6">
        <f>D14*$B$2</f>
        <v>2.125</v>
      </c>
      <c r="F14" t="s">
        <v>15</v>
      </c>
      <c r="G14" s="8">
        <f>E14*2.5335</f>
        <v>5.383688</v>
      </c>
    </row>
    <row r="15">
      <c r="A15" t="s" s="9">
        <v>38</v>
      </c>
      <c r="B15" t="s">
        <v>39</v>
      </c>
      <c r="C15" t="s">
        <v>40</v>
      </c>
      <c r="D15" s="4">
        <v>29</v>
      </c>
      <c r="E15" s="6">
        <f>D15*$B$2</f>
        <v>29</v>
      </c>
      <c r="F15" t="s">
        <v>3</v>
      </c>
      <c r="G15" s="8">
        <f>E15*0.27</f>
        <v>7.83</v>
      </c>
    </row>
    <row r="16">
      <c r="A16" t="s" s="9">
        <v>41</v>
      </c>
      <c r="B16" t="s">
        <v>42</v>
      </c>
      <c r="C16" t="s">
        <v>43</v>
      </c>
      <c r="D16" s="4">
        <v>0.76</v>
      </c>
      <c r="E16" s="6">
        <f>D16*$B$2</f>
        <v>0.76</v>
      </c>
      <c r="F16" t="s">
        <v>19</v>
      </c>
      <c r="G16" s="8">
        <f>E16*0.95</f>
        <v>0.722</v>
      </c>
    </row>
    <row r="17">
      <c r="A17" t="s" s="9">
        <v>44</v>
      </c>
      <c r="B17" t="s">
        <v>45</v>
      </c>
      <c r="C17" t="s">
        <v>46</v>
      </c>
      <c r="D17" s="4">
        <v>1.5</v>
      </c>
      <c r="E17" s="6">
        <f>D17*$B$2</f>
        <v>1.5</v>
      </c>
      <c r="F17" t="s">
        <v>3</v>
      </c>
      <c r="G17" s="8">
        <f>E17*0.0632128</f>
        <v>0.094819</v>
      </c>
    </row>
    <row r="18">
      <c r="A18"/>
      <c r="B18"/>
      <c r="C18"/>
      <c r="D18"/>
      <c r="E18"/>
      <c r="F18" t="s" s="10">
        <v>47</v>
      </c>
      <c r="G18" s="11">
        <f>SUM(G7:G17)</f>
        <v>0</v>
      </c>
    </row>
  </sheetData>
  <autoFilter ref="A6:G6"/>
</worksheet>
</file>

<file path=xl/worksheets/sheet2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10"/>
  <sheetViews>
    <sheetView workbookViewId="0">
      <pane ySplit="1" topLeftCell="A2" activePane="bottomLeft" state="frozen"/>
      <selection activeCell="A2" sqref="A2"/>
    </sheetView>
  </sheetViews>
  <cols>
    <col min="1" max="1" width="30" customWidth="1"/>
    <col min="2" max="2" width="6" customWidth="1"/>
    <col min="3" max="3" width="16" customWidth="1"/>
    <col min="4" max="4" width="60" customWidth="1"/>
    <col min="5" max="5" width="34" customWidth="1"/>
    <col min="6" max="6" width="16" customWidth="1"/>
  </cols>
  <sheetData>
    <row r="1">
      <c r="A1" t="s" s="7">
        <v>48</v>
      </c>
      <c r="B1" t="s" s="7">
        <v>49</v>
      </c>
      <c r="C1" t="s" s="7">
        <v>50</v>
      </c>
      <c r="D1" t="s" s="7">
        <v>51</v>
      </c>
      <c r="E1" t="s" s="7">
        <v>52</v>
      </c>
      <c r="F1" t="s" s="7">
        <v>53</v>
      </c>
    </row>
    <row r="2">
      <c r="A2" t="s">
        <v>54</v>
      </c>
      <c r="B2"/>
      <c r="C2"/>
      <c r="D2" t="inlineStr" s="12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E2"/>
      <c r="F2"/>
    </row>
    <row r="3">
      <c r="A3" t="s">
        <v>55</v>
      </c>
      <c r="B3"/>
      <c r="C3"/>
      <c r="D3" t="inlineStr" s="12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E3"/>
      <c r="F3"/>
    </row>
    <row r="4">
      <c r="A4" t="s">
        <v>56</v>
      </c>
      <c r="B4"/>
      <c r="C4"/>
      <c r="D4" t="inlineStr" s="12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E4"/>
      <c r="F4"/>
    </row>
    <row r="5">
      <c r="A5" t="s">
        <v>57</v>
      </c>
      <c r="B5"/>
      <c r="C5"/>
      <c r="D5" t="inlineStr" s="12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E5"/>
      <c r="F5"/>
    </row>
    <row r="6">
      <c r="A6" t="s">
        <v>58</v>
      </c>
      <c r="B6"/>
      <c r="C6"/>
      <c r="D6" t="inlineStr" s="12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E6"/>
      <c r="F6"/>
    </row>
    <row r="7">
      <c r="A7" t="s">
        <v>59</v>
      </c>
      <c r="B7"/>
      <c r="C7"/>
      <c r="D7" t="inlineStr" s="12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E7"/>
      <c r="F7"/>
    </row>
    <row r="8">
      <c r="A8" t="s">
        <v>60</v>
      </c>
      <c r="B8"/>
      <c r="C8"/>
      <c r="D8" t="inlineStr" s="12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E8"/>
      <c r="F8"/>
    </row>
    <row r="9">
      <c r="A9" t="s">
        <v>61</v>
      </c>
      <c r="B9"/>
      <c r="C9"/>
      <c r="D9" t="inlineStr" s="12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E9"/>
      <c r="F9"/>
    </row>
    <row r="10">
      <c r="A10" t="s">
        <v>62</v>
      </c>
      <c r="B10"/>
      <c r="C10"/>
      <c r="D10" t="inlineStr" s="12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E10"/>
      <c r="F10"/>
    </row>
  </sheetData>
  <autoFilter ref="A1:F1"/>
</worksheet>
</file>

<file path=xl/worksheets/sheet3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E33"/>
  <sheetViews>
    <sheetView workbookViewId="0">
      <pane ySplit="1" topLeftCell="A2" activePane="bottomLeft" state="frozen"/>
      <selection activeCell="A2" sqref="A2"/>
    </sheetView>
  </sheetViews>
  <cols>
    <col min="1" max="1" width="8" customWidth="1"/>
    <col min="2" max="2" width="48" customWidth="1"/>
    <col min="3" max="3" width="14" customWidth="1"/>
    <col min="4" max="4" width="22" customWidth="1"/>
    <col min="5" max="5" width="10" customWidth="1"/>
  </cols>
  <sheetData>
    <row r="1">
      <c r="A1" t="s" s="7">
        <v>63</v>
      </c>
      <c r="B1" t="s" s="7">
        <v>64</v>
      </c>
      <c r="C1" t="s" s="7">
        <v>65</v>
      </c>
      <c r="D1" t="s" s="7">
        <v>66</v>
      </c>
      <c r="E1" t="s" s="7">
        <v>10</v>
      </c>
    </row>
    <row r="2">
      <c r="A2">
        <v>0</v>
      </c>
      <c r="B2" t="s">
        <v>54</v>
      </c>
      <c r="C2" t="s">
        <v>67</v>
      </c>
      <c r="D2" s="6">
        <f>'Besoins'!$B$2*6</f>
        <v>6</v>
      </c>
      <c r="E2" t="s">
        <v>3</v>
      </c>
    </row>
    <row r="3">
      <c r="A3">
        <v>1</v>
      </c>
      <c r="B3" t="s">
        <v>68</v>
      </c>
      <c r="C3" t="s">
        <v>67</v>
      </c>
      <c r="D3" s="6">
        <f>'Besoins'!$B$2*3</f>
        <v>3</v>
      </c>
      <c r="E3" t="s">
        <v>3</v>
      </c>
    </row>
    <row r="4">
      <c r="A4">
        <v>2</v>
      </c>
      <c r="B4" t="s">
        <v>69</v>
      </c>
      <c r="C4" t="s">
        <v>67</v>
      </c>
      <c r="D4" s="6">
        <f>'Besoins'!$B$2*0.63</f>
        <v>0.63</v>
      </c>
      <c r="E4" t="s">
        <v>19</v>
      </c>
    </row>
    <row r="5">
      <c r="A5">
        <v>3</v>
      </c>
      <c r="B5" t="s">
        <v>70</v>
      </c>
      <c r="C5" t="s">
        <v>71</v>
      </c>
      <c r="D5" s="6">
        <f>'Besoins'!$B$2*6</f>
        <v>6</v>
      </c>
      <c r="E5" t="s">
        <v>3</v>
      </c>
    </row>
    <row r="6">
      <c r="A6">
        <v>3</v>
      </c>
      <c r="B6" t="s">
        <v>72</v>
      </c>
      <c r="C6" t="s">
        <v>73</v>
      </c>
      <c r="D6" s="6">
        <f>'Besoins'!$B$2*0.15</f>
        <v>0.15</v>
      </c>
      <c r="E6" t="s">
        <v>19</v>
      </c>
    </row>
    <row r="7">
      <c r="A7">
        <v>3</v>
      </c>
      <c r="B7" t="s">
        <v>74</v>
      </c>
      <c r="C7" t="s">
        <v>71</v>
      </c>
      <c r="D7" s="6">
        <f>'Besoins'!$B$2*6</f>
        <v>6</v>
      </c>
      <c r="E7" t="s">
        <v>3</v>
      </c>
    </row>
    <row r="8">
      <c r="A8">
        <v>3</v>
      </c>
      <c r="B8" t="s">
        <v>75</v>
      </c>
      <c r="C8" t="s">
        <v>73</v>
      </c>
      <c r="D8" s="6">
        <f>'Besoins'!$B$2*0.15</f>
        <v>0.15</v>
      </c>
      <c r="E8" t="s">
        <v>19</v>
      </c>
    </row>
    <row r="9">
      <c r="A9">
        <v>2</v>
      </c>
      <c r="B9" t="s">
        <v>76</v>
      </c>
      <c r="C9" t="s">
        <v>73</v>
      </c>
      <c r="D9" s="6">
        <f>'Besoins'!$B$2*1</f>
        <v>1</v>
      </c>
      <c r="E9" t="s">
        <v>3</v>
      </c>
    </row>
    <row r="10">
      <c r="A10">
        <v>1</v>
      </c>
      <c r="B10" t="s">
        <v>77</v>
      </c>
      <c r="C10" t="s">
        <v>67</v>
      </c>
      <c r="D10" s="6">
        <f>'Besoins'!$B$2*3</f>
        <v>3</v>
      </c>
      <c r="E10" t="s">
        <v>3</v>
      </c>
    </row>
    <row r="11">
      <c r="A11">
        <v>2</v>
      </c>
      <c r="B11" t="s">
        <v>76</v>
      </c>
      <c r="C11" t="s">
        <v>73</v>
      </c>
      <c r="D11" s="6">
        <f>'Besoins'!$B$2*0.5</f>
        <v>0.5</v>
      </c>
      <c r="E11" t="s">
        <v>3</v>
      </c>
    </row>
    <row r="12">
      <c r="A12">
        <v>2</v>
      </c>
      <c r="B12" t="s">
        <v>78</v>
      </c>
      <c r="C12" t="s">
        <v>67</v>
      </c>
      <c r="D12" s="6">
        <f>'Besoins'!$B$2*1.035</f>
        <v>1.035</v>
      </c>
      <c r="E12" t="s">
        <v>19</v>
      </c>
    </row>
    <row r="13">
      <c r="A13">
        <v>3</v>
      </c>
      <c r="B13" t="s">
        <v>79</v>
      </c>
      <c r="C13" t="s">
        <v>71</v>
      </c>
      <c r="D13" s="6">
        <f>'Besoins'!$B$2*9</f>
        <v>9</v>
      </c>
      <c r="E13" t="s">
        <v>3</v>
      </c>
    </row>
    <row r="14">
      <c r="A14">
        <v>3</v>
      </c>
      <c r="B14" t="s">
        <v>72</v>
      </c>
      <c r="C14" t="s">
        <v>73</v>
      </c>
      <c r="D14" s="6">
        <f>'Besoins'!$B$2*0.225</f>
        <v>0.225</v>
      </c>
      <c r="E14" t="s">
        <v>19</v>
      </c>
    </row>
    <row r="15">
      <c r="A15">
        <v>3</v>
      </c>
      <c r="B15" t="s">
        <v>75</v>
      </c>
      <c r="C15" t="s">
        <v>73</v>
      </c>
      <c r="D15" s="6">
        <f>'Besoins'!$B$2*0.225</f>
        <v>0.225</v>
      </c>
      <c r="E15" t="s">
        <v>19</v>
      </c>
    </row>
    <row r="16">
      <c r="A16">
        <v>3</v>
      </c>
      <c r="B16" t="s">
        <v>80</v>
      </c>
      <c r="C16" t="s">
        <v>73</v>
      </c>
      <c r="D16" s="6">
        <f>'Besoins'!$B$2*0.09</f>
        <v>0.09</v>
      </c>
      <c r="E16" t="s">
        <v>19</v>
      </c>
    </row>
    <row r="17">
      <c r="A17">
        <v>1</v>
      </c>
      <c r="B17" t="s">
        <v>81</v>
      </c>
      <c r="C17" t="s">
        <v>67</v>
      </c>
      <c r="D17" s="6">
        <f>'Besoins'!$B$2*2.8</f>
        <v>2.8</v>
      </c>
      <c r="E17" t="s">
        <v>19</v>
      </c>
    </row>
    <row r="18">
      <c r="A18">
        <v>2</v>
      </c>
      <c r="B18" t="s">
        <v>82</v>
      </c>
      <c r="C18" t="s">
        <v>67</v>
      </c>
      <c r="D18" s="6">
        <f>'Besoins'!$B$2*1.2</f>
        <v>1.2</v>
      </c>
      <c r="E18" t="s">
        <v>15</v>
      </c>
    </row>
    <row r="19">
      <c r="A19">
        <v>3</v>
      </c>
      <c r="B19" t="s">
        <v>83</v>
      </c>
      <c r="C19" t="s">
        <v>73</v>
      </c>
      <c r="D19" s="6">
        <f>'Besoins'!$B$2*1</f>
        <v>1</v>
      </c>
      <c r="E19" t="s">
        <v>15</v>
      </c>
    </row>
    <row r="20">
      <c r="A20">
        <v>3</v>
      </c>
      <c r="B20" t="s">
        <v>72</v>
      </c>
      <c r="C20" t="s">
        <v>73</v>
      </c>
      <c r="D20" s="6">
        <f>'Besoins'!$B$2*0.25</f>
        <v>0.25</v>
      </c>
      <c r="E20" t="s">
        <v>19</v>
      </c>
    </row>
    <row r="21">
      <c r="A21">
        <v>3</v>
      </c>
      <c r="B21" t="s">
        <v>74</v>
      </c>
      <c r="C21" t="s">
        <v>71</v>
      </c>
      <c r="D21" s="6">
        <f>'Besoins'!$B$2*10</f>
        <v>10</v>
      </c>
      <c r="E21" t="s">
        <v>3</v>
      </c>
    </row>
    <row r="22">
      <c r="A22">
        <v>2</v>
      </c>
      <c r="B22" t="s">
        <v>84</v>
      </c>
      <c r="C22" t="s">
        <v>71</v>
      </c>
      <c r="D22" s="6">
        <f>'Besoins'!$B$2*10</f>
        <v>10</v>
      </c>
      <c r="E22" t="s">
        <v>3</v>
      </c>
    </row>
    <row r="23">
      <c r="A23">
        <v>2</v>
      </c>
      <c r="B23" t="s">
        <v>85</v>
      </c>
      <c r="C23" t="s">
        <v>73</v>
      </c>
      <c r="D23" s="6">
        <f>'Besoins'!$B$2*1</f>
        <v>1</v>
      </c>
      <c r="E23" t="s">
        <v>15</v>
      </c>
    </row>
    <row r="24">
      <c r="A24">
        <v>1</v>
      </c>
      <c r="B24" t="s">
        <v>86</v>
      </c>
      <c r="C24" t="s">
        <v>67</v>
      </c>
      <c r="D24" s="6">
        <f>'Besoins'!$B$2*2.34</f>
        <v>2.34</v>
      </c>
      <c r="E24" t="s">
        <v>19</v>
      </c>
    </row>
    <row r="25">
      <c r="A25">
        <v>2</v>
      </c>
      <c r="B25" t="s">
        <v>85</v>
      </c>
      <c r="C25" t="s">
        <v>73</v>
      </c>
      <c r="D25" s="6">
        <f>'Besoins'!$B$2*1.125</f>
        <v>1.125</v>
      </c>
      <c r="E25" t="s">
        <v>15</v>
      </c>
    </row>
    <row r="26">
      <c r="A26">
        <v>2</v>
      </c>
      <c r="B26" t="s">
        <v>87</v>
      </c>
      <c r="C26" t="s">
        <v>71</v>
      </c>
      <c r="D26" s="6">
        <f>'Besoins'!$B$2*9</f>
        <v>9</v>
      </c>
      <c r="E26" t="s">
        <v>3</v>
      </c>
    </row>
    <row r="27">
      <c r="A27">
        <v>2</v>
      </c>
      <c r="B27" t="s">
        <v>88</v>
      </c>
      <c r="C27" t="s">
        <v>73</v>
      </c>
      <c r="D27" s="6">
        <f>'Besoins'!$B$2*0.585</f>
        <v>0.585</v>
      </c>
      <c r="E27" t="s">
        <v>19</v>
      </c>
    </row>
    <row r="28">
      <c r="A28">
        <v>2</v>
      </c>
      <c r="B28" t="s">
        <v>89</v>
      </c>
      <c r="C28" t="s">
        <v>71</v>
      </c>
      <c r="D28" s="6">
        <f>'Besoins'!$B$2*9</f>
        <v>9</v>
      </c>
      <c r="E28" t="s">
        <v>3</v>
      </c>
    </row>
    <row r="29">
      <c r="A29">
        <v>2</v>
      </c>
      <c r="B29" t="s">
        <v>90</v>
      </c>
      <c r="C29" t="s">
        <v>73</v>
      </c>
      <c r="D29" s="6">
        <f>'Besoins'!$B$2*0.135</f>
        <v>0.135</v>
      </c>
      <c r="E29" t="s">
        <v>19</v>
      </c>
    </row>
    <row r="30">
      <c r="A30">
        <v>1</v>
      </c>
      <c r="B30" t="s">
        <v>91</v>
      </c>
      <c r="C30" t="s">
        <v>67</v>
      </c>
      <c r="D30" s="6">
        <f>'Besoins'!$B$2*0.3</f>
        <v>0.3</v>
      </c>
      <c r="E30" t="s">
        <v>19</v>
      </c>
    </row>
    <row r="31">
      <c r="A31">
        <v>2</v>
      </c>
      <c r="B31" t="s">
        <v>88</v>
      </c>
      <c r="C31" t="s">
        <v>73</v>
      </c>
      <c r="D31" s="6">
        <f>'Besoins'!$B$2*0.15</f>
        <v>0.15</v>
      </c>
      <c r="E31" t="s">
        <v>19</v>
      </c>
    </row>
    <row r="32">
      <c r="A32">
        <v>2</v>
      </c>
      <c r="B32" t="s">
        <v>92</v>
      </c>
      <c r="C32" t="s">
        <v>73</v>
      </c>
      <c r="D32" s="6">
        <f>'Besoins'!$B$2*0.15</f>
        <v>0.15</v>
      </c>
      <c r="E32" t="s">
        <v>15</v>
      </c>
    </row>
    <row r="33">
      <c r="A33">
        <v>1</v>
      </c>
      <c r="B33" t="s">
        <v>93</v>
      </c>
      <c r="C33" t="s">
        <v>73</v>
      </c>
      <c r="D33" s="6">
        <f>'Besoins'!$B$2*0.06</f>
        <v>0.06</v>
      </c>
      <c r="E33" t="s">
        <v>19</v>
      </c>
    </row>
  </sheetData>
  <autoFilter ref="A1:E1"/>
</worksheet>
</file>

<file path=xl/worksheets/sheet4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D31"/>
  <cols>
    <col min="1" max="1" width="22" customWidth="1"/>
    <col min="2" max="2" width="52" customWidth="1"/>
  </cols>
  <sheetData>
    <row r="1" customHeight="1" ht="24">
      <c r="A1" t="s" s="2">
        <v>94</v>
      </c>
      <c r="B1"/>
      <c r="C1"/>
      <c r="D1"/>
    </row>
    <row r="2">
      <c r="A2" t="str" s="13">
        <f>"00000926 · PAT.GATEAUX · référence : "&amp;Besoins!B3&amp;" "&amp;Besoins!C3&amp;" · multiplicateur réglable sur la feuille ""Besoins"""</f>
        <v>00000926 · PAT.GATEAUX · référence : 6 pc · multiplicateur réglable sur la feuille </v>
      </c>
      <c r="B2"/>
      <c r="C2"/>
      <c r="D2"/>
    </row>
    <row r="3">
      <c r="A3"/>
      <c r="B3"/>
      <c r="C3"/>
      <c r="D3"/>
    </row>
    <row r="4">
      <c r="A4" t="s" s="14">
        <v>95</v>
      </c>
      <c r="B4"/>
      <c r="C4"/>
      <c r="D4"/>
    </row>
    <row r="5">
      <c r="A5"/>
      <c r="B5" t="inlineStr" s="15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C5"/>
      <c r="D5"/>
    </row>
    <row r="6">
      <c r="A6"/>
      <c r="B6"/>
      <c r="C6"/>
      <c r="D6"/>
    </row>
    <row r="7">
      <c r="A7" t="s" s="14">
        <v>96</v>
      </c>
      <c r="B7"/>
      <c r="C7"/>
      <c r="D7"/>
    </row>
    <row r="8">
      <c r="A8"/>
      <c r="B8" t="inlineStr" s="15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C8"/>
      <c r="D8"/>
    </row>
    <row r="9">
      <c r="A9"/>
      <c r="B9"/>
      <c r="C9"/>
      <c r="D9"/>
    </row>
    <row r="10">
      <c r="A10" t="s" s="14">
        <v>97</v>
      </c>
      <c r="B10"/>
      <c r="C10"/>
      <c r="D10"/>
    </row>
    <row r="11">
      <c r="A11"/>
      <c r="B11" t="inlineStr" s="15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C11"/>
      <c r="D11"/>
    </row>
    <row r="12">
      <c r="A12"/>
      <c r="B12"/>
      <c r="C12"/>
      <c r="D12"/>
    </row>
    <row r="13">
      <c r="A13" t="s" s="14">
        <v>98</v>
      </c>
      <c r="B13"/>
      <c r="C13"/>
      <c r="D13"/>
    </row>
    <row r="14">
      <c r="A14"/>
      <c r="B14" t="inlineStr" s="15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C14"/>
      <c r="D14"/>
    </row>
    <row r="15">
      <c r="A15"/>
      <c r="B15"/>
      <c r="C15"/>
      <c r="D15"/>
    </row>
    <row r="16">
      <c r="A16" t="s" s="14">
        <v>99</v>
      </c>
      <c r="B16"/>
      <c r="C16"/>
      <c r="D16"/>
    </row>
    <row r="17">
      <c r="A17"/>
      <c r="B17" t="inlineStr" s="15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C17"/>
      <c r="D17"/>
    </row>
    <row r="18">
      <c r="A18"/>
      <c r="B18"/>
      <c r="C18"/>
      <c r="D18"/>
    </row>
    <row r="19">
      <c r="A19" t="s" s="14">
        <v>100</v>
      </c>
      <c r="B19"/>
      <c r="C19"/>
      <c r="D19"/>
    </row>
    <row r="20">
      <c r="A20"/>
      <c r="B20" t="inlineStr" s="15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C20"/>
      <c r="D20"/>
    </row>
    <row r="21">
      <c r="A21"/>
      <c r="B21"/>
      <c r="C21"/>
      <c r="D21"/>
    </row>
    <row r="22">
      <c r="A22" t="s" s="14">
        <v>101</v>
      </c>
      <c r="B22"/>
      <c r="C22"/>
      <c r="D22"/>
    </row>
    <row r="23">
      <c r="A23"/>
      <c r="B23" t="inlineStr" s="15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C23"/>
      <c r="D23"/>
    </row>
    <row r="24">
      <c r="A24"/>
      <c r="B24"/>
      <c r="C24"/>
      <c r="D24"/>
    </row>
    <row r="25">
      <c r="A25" t="s" s="14">
        <v>102</v>
      </c>
      <c r="B25"/>
      <c r="C25"/>
      <c r="D25"/>
    </row>
    <row r="26">
      <c r="A26"/>
      <c r="B26" t="inlineStr" s="15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C26"/>
      <c r="D26"/>
    </row>
    <row r="27">
      <c r="A27"/>
      <c r="B27"/>
      <c r="C27"/>
      <c r="D27"/>
    </row>
    <row r="28">
      <c r="A28" t="s" s="14">
        <v>103</v>
      </c>
      <c r="B28"/>
      <c r="C28"/>
      <c r="D28"/>
    </row>
    <row r="29">
      <c r="A29"/>
      <c r="B29" t="inlineStr" s="15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C29"/>
      <c r="D29"/>
    </row>
    <row r="30">
      <c r="A30"/>
      <c r="B30"/>
      <c r="C30"/>
      <c r="D30"/>
    </row>
    <row r="31">
      <c r="A31" t="s" s="16">
        <v>104</v>
      </c>
      <c r="B31"/>
      <c r="C31"/>
      <c r="D31"/>
    </row>
  </sheetData>
  <sheetProtection sheet="1" formatRows="0" formatColumns="0"/>
  <mergeCells count="21">
    <mergeCell ref="A1:D1"/>
    <mergeCell ref="A2:D2"/>
    <mergeCell ref="A4:D4"/>
    <mergeCell ref="B5:D5"/>
    <mergeCell ref="A7:D7"/>
    <mergeCell ref="B8:D8"/>
    <mergeCell ref="A10:D10"/>
    <mergeCell ref="B11:D11"/>
    <mergeCell ref="A13:D13"/>
    <mergeCell ref="B14:D14"/>
    <mergeCell ref="A16:D16"/>
    <mergeCell ref="B17:D17"/>
    <mergeCell ref="A19:D19"/>
    <mergeCell ref="B20:D20"/>
    <mergeCell ref="A22:D22"/>
    <mergeCell ref="B23:D23"/>
    <mergeCell ref="A25:D25"/>
    <mergeCell ref="B26:D26"/>
    <mergeCell ref="A28:D28"/>
    <mergeCell ref="B29:D29"/>
    <mergeCell ref="A31:D31"/>
  </mergeCells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2026-10-30T16:50:39Z</dcterms:created>
  <dc:title>CHARLOTTE CÉCILE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2026-10-30T16:50:39Z</dcterms:modified>
  <cp:revision>1</cp:revision>
</cp:coreProperties>
</file>