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<sst xmlns="http://schemas.openxmlformats.org/spreadsheetml/2006/main" count="120" uniqueCount="120">
  <si>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</si>
  <si>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</si>
  <si>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</si>
  <si>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</si>
  <si>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</si>
  <si>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</si>
  <si>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</si>
  <si>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</si>
  <si>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</si>
  <si>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</si>
  <si>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</si>
  <si>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</si>
  <si>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</si>
  <si>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</si>
  <si>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</si>
  <si>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</si>
  <si>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</si>
  <si>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</si>
  <si>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</si>
  <si>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</si>
  <si>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</si>
  <si>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</si>
  <si>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</si>
  <si>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</si>
  <si>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</si>
  <si>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</si>
  <si>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</si>
  <si>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</si>
  <si>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</si>
  <si>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</si>
  <si>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</si>
  <si>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</si>
  <si>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</si>
  <si>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</si>
  <si>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</si>
  <si>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</si>
  <si>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</si>
  <si>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</si>
  <si>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</si>
  <si>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</si>
  <si>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</si>
  <si>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</si>
  <si>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</si>
  <si>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</si>
  <si>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</si>
  <si>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</si>
  <si>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</si>
  <si>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</si>
  <si>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</si>
  <si>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</si>
  <si>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</si>
  <si>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</si>
  <si>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</si>
  <si>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</si>
  <si>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</si>
  <si>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</si>
  <si>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</si>
  <si>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</si>
  <si>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</si>
  <si>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</si>
  <si>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</si>
  <si>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</si>
  <si>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</si>
  <si>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</si>
  <si>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</si>
  <si>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Tarte poire chocolat (PDR)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</si>
  <si>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</si>
  <si>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</si>
  <si>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</si>
  <si>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</si>
  <si>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</si>
  <si>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</si>
  <si>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</si>
  <si>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</si>
  <si>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</si>
  <si>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</si>
  <si>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</si>
  <si>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</si>
  <si>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</si>
  <si>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</si>
  <si>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</si>
  <si>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</si>
  <si>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</si>
  <si>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</si>
  <si>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</si>
  <si>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</si>
  <si>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</si>
  <si>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</si>
  <si>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</si>
  <si>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</si>
  <si>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</si>
  <si>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</si>
  <si>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amande (PDR)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</si>
  <si>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</si>
  <si>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</si>
  <si>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</si>
  <si>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</si>
  <si>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</si>
  <si>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</si>
  <si>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</si>
  <si>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</si>
  <si>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 (conv.)</t>
  </si>
  <si>
    <t>conversion</t>
  </si>
  <si>
    <t xml:space="preserve">    ↳ OEUF (P) (conv.)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</si>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</sst>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0.345477</v>
      </c>
      <c r="E8" s="6">
        <f>D8*$B$2</f>
        <v>0.345477</v>
      </c>
      <c r="F8" t="s">
        <v>18</v>
      </c>
      <c r="G8" s="9">
        <f>E8*3.9514044256</f>
        <v>1.365119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18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11.424403</v>
      </c>
      <c r="E10" s="6">
        <f>D10*$B$2</f>
        <v>11.424403</v>
      </c>
      <c r="F10" t="s">
        <v>3</v>
      </c>
      <c r="G10" s="9">
        <f>E10*0.2699999933</f>
        <v>3.084589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18</v>
      </c>
      <c r="G11" s="9">
        <f>E11*5.5</f>
        <v>1.65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18</v>
      </c>
      <c r="G12" s="9">
        <f>E12*5.5</f>
        <v>0.275</v>
      </c>
    </row>
    <row r="13">
      <c r="A13" t="s" s="8">
        <v>31</v>
      </c>
      <c r="B13" t="s">
        <v>32</v>
      </c>
      <c r="C13" t="s">
        <v>33</v>
      </c>
      <c r="D13" s="4">
        <v>0.046064</v>
      </c>
      <c r="E13" s="6">
        <f>D13*$B$2</f>
        <v>0.046064</v>
      </c>
      <c r="F13" t="s">
        <v>34</v>
      </c>
      <c r="G13" s="9">
        <f>E13*0.0029999773</f>
        <v>0.000138</v>
      </c>
    </row>
    <row r="14">
      <c r="A14" t="s">
        <v>35</v>
      </c>
      <c r="B14" t="s">
        <v>36</v>
      </c>
      <c r="C14" t="s">
        <v>37</v>
      </c>
      <c r="D14" s="4">
        <v>0.005</v>
      </c>
      <c r="E14" s="6">
        <f>D14*$B$2</f>
        <v>0.005</v>
      </c>
      <c r="F14" t="s">
        <v>18</v>
      </c>
      <c r="G14" s="9">
        <f>E14*10.5</f>
        <v>0.0525</v>
      </c>
    </row>
    <row r="15">
      <c r="A15" t="s">
        <v>38</v>
      </c>
      <c r="B15" t="s">
        <v>39</v>
      </c>
      <c r="C15" t="s">
        <v>40</v>
      </c>
      <c r="D15" s="4">
        <v>0.069095</v>
      </c>
      <c r="E15" s="6">
        <f>D15*$B$2</f>
        <v>0.069095</v>
      </c>
      <c r="F15" t="s">
        <v>18</v>
      </c>
      <c r="G15" s="9">
        <f>E15*16.5801145535</f>
        <v>1.145603</v>
      </c>
    </row>
    <row r="16">
      <c r="A16" t="s">
        <v>41</v>
      </c>
      <c r="B16" t="s">
        <v>42</v>
      </c>
      <c r="C16" t="s">
        <v>43</v>
      </c>
      <c r="D16" s="4">
        <v>0.575796</v>
      </c>
      <c r="E16" s="6">
        <f>D16*$B$2</f>
        <v>0.575796</v>
      </c>
      <c r="F16" t="s">
        <v>18</v>
      </c>
      <c r="G16" s="9">
        <f>E16*0.5599996546</f>
        <v>0.322446</v>
      </c>
    </row>
    <row r="17">
      <c r="A17" t="s">
        <v>44</v>
      </c>
      <c r="B17" t="s">
        <v>45</v>
      </c>
      <c r="C17" t="s">
        <v>46</v>
      </c>
      <c r="D17" s="4">
        <v>1</v>
      </c>
      <c r="E17" s="6">
        <f>D17*$B$2</f>
        <v>1</v>
      </c>
      <c r="F17" t="s">
        <v>34</v>
      </c>
      <c r="G17" s="9">
        <f>E17*2.85</f>
        <v>2.85</v>
      </c>
    </row>
    <row r="18">
      <c r="A18" t="s">
        <v>47</v>
      </c>
      <c r="B18" t="s">
        <v>48</v>
      </c>
      <c r="C18" t="s">
        <v>49</v>
      </c>
      <c r="D18" s="4">
        <v>0.011516</v>
      </c>
      <c r="E18" s="6">
        <f>D18*$B$2</f>
        <v>0.011516</v>
      </c>
      <c r="F18" t="s">
        <v>18</v>
      </c>
      <c r="G18" s="9">
        <f>E18*4.199968233</f>
        <v>0.048367</v>
      </c>
    </row>
    <row r="19">
      <c r="A19" t="s">
        <v>50</v>
      </c>
      <c r="B19" t="s">
        <v>51</v>
      </c>
      <c r="C19" t="s">
        <v>52</v>
      </c>
      <c r="D19" s="4">
        <v>0.004606</v>
      </c>
      <c r="E19" s="6">
        <f>D19*$B$2</f>
        <v>0.004606</v>
      </c>
      <c r="F19" t="s">
        <v>18</v>
      </c>
      <c r="G19" s="9">
        <f>E19*0.3500277477</f>
        <v>0.001612</v>
      </c>
    </row>
    <row r="20">
      <c r="A20" t="s">
        <v>53</v>
      </c>
      <c r="B20" t="s">
        <v>54</v>
      </c>
      <c r="C20" t="s">
        <v>55</v>
      </c>
      <c r="D20" s="4">
        <v>0.2</v>
      </c>
      <c r="E20" s="6">
        <f>D20*$B$2</f>
        <v>0.2</v>
      </c>
      <c r="F20" t="s">
        <v>18</v>
      </c>
      <c r="G20" s="9">
        <f>E20*0.82</f>
        <v>0.164</v>
      </c>
    </row>
    <row r="21">
      <c r="A21" t="s">
        <v>56</v>
      </c>
      <c r="B21" t="s">
        <v>57</v>
      </c>
      <c r="C21" t="s">
        <v>55</v>
      </c>
      <c r="D21" s="4">
        <v>0.230318</v>
      </c>
      <c r="E21" s="6">
        <f>D21*$B$2</f>
        <v>0.230318</v>
      </c>
      <c r="F21" t="s">
        <v>18</v>
      </c>
      <c r="G21" s="9">
        <f>E21*1.050001176</f>
        <v>0.241834</v>
      </c>
    </row>
    <row r="22">
      <c r="A22"/>
      <c r="B22"/>
      <c r="C22"/>
      <c r="D22"/>
      <c r="E22"/>
      <c r="F22" t="s" s="10">
        <v>58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/>
      <c r="F2"/>
    </row>
    <row r="3">
      <c r="A3" t="s">
        <v>65</v>
      </c>
      <c r="B3">
        <v>2</v>
      </c>
      <c r="C3" t="s">
        <v>68</v>
      </c>
      <c r="D3" t="s" s="12">
        <v>69</v>
      </c>
      <c r="E3" t="s" s="12"/>
      <c r="F3"/>
    </row>
    <row r="4">
      <c r="A4" t="s">
        <v>65</v>
      </c>
      <c r="B4">
        <v>3</v>
      </c>
      <c r="C4" t="s">
        <v>70</v>
      </c>
      <c r="D4" t="s" s="12">
        <v>71</v>
      </c>
      <c r="E4" t="s" s="12"/>
      <c r="F4"/>
    </row>
    <row r="5">
      <c r="A5" t="s">
        <v>65</v>
      </c>
      <c r="B5">
        <v>4</v>
      </c>
      <c r="C5" t="s">
        <v>72</v>
      </c>
      <c r="D5" t="s" s="12">
        <v>73</v>
      </c>
      <c r="E5" t="s" s="12"/>
      <c r="F5"/>
    </row>
    <row r="6">
      <c r="A6" t="s">
        <v>65</v>
      </c>
      <c r="B6">
        <v>5</v>
      </c>
      <c r="C6" t="s">
        <v>74</v>
      </c>
      <c r="D6" t="s" s="12">
        <v>75</v>
      </c>
      <c r="E6" t="s" s="12"/>
      <c r="F6" t="s">
        <v>76</v>
      </c>
    </row>
    <row r="7">
      <c r="A7" t="s">
        <v>77</v>
      </c>
      <c r="B7">
        <v>1</v>
      </c>
      <c r="C7" t="s">
        <v>78</v>
      </c>
      <c r="D7" t="s" s="12">
        <v>79</v>
      </c>
      <c r="E7" t="s" s="12"/>
      <c r="F7"/>
    </row>
    <row r="8">
      <c r="A8" t="s">
        <v>77</v>
      </c>
      <c r="B8">
        <v>2</v>
      </c>
      <c r="C8" t="s">
        <v>80</v>
      </c>
      <c r="D8" t="s" s="12">
        <v>81</v>
      </c>
      <c r="E8" t="s" s="12"/>
      <c r="F8"/>
    </row>
    <row r="9">
      <c r="A9" t="s">
        <v>77</v>
      </c>
      <c r="B9">
        <v>3</v>
      </c>
      <c r="C9" t="s">
        <v>82</v>
      </c>
      <c r="D9" t="s" s="12">
        <v>83</v>
      </c>
      <c r="E9" t="s" s="12"/>
      <c r="F9"/>
    </row>
    <row r="10">
      <c r="A10" t="s">
        <v>77</v>
      </c>
      <c r="B10">
        <v>4</v>
      </c>
      <c r="C10" t="s">
        <v>82</v>
      </c>
      <c r="D10" t="s" s="12">
        <v>84</v>
      </c>
      <c r="E10" t="s" s="12"/>
      <c r="F10"/>
    </row>
    <row r="11">
      <c r="A11" t="s">
        <v>77</v>
      </c>
      <c r="B11">
        <v>5</v>
      </c>
      <c r="C11" t="s">
        <v>85</v>
      </c>
      <c r="D11" t="s" s="12">
        <v>86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65</v>
      </c>
      <c r="C2" t="s">
        <v>91</v>
      </c>
      <c r="D2" s="6">
        <f>'Besoins'!$B$2*2</f>
        <v>2</v>
      </c>
      <c r="E2" t="s">
        <v>3</v>
      </c>
    </row>
    <row r="3">
      <c r="A3">
        <v>1</v>
      </c>
      <c r="B3" t="s">
        <v>92</v>
      </c>
      <c r="C3" t="s">
        <v>91</v>
      </c>
      <c r="D3" s="6">
        <f>'Besoins'!$B$2*1.375</f>
        <v>1.375</v>
      </c>
      <c r="E3" t="s">
        <v>18</v>
      </c>
    </row>
    <row r="4">
      <c r="A4">
        <v>2</v>
      </c>
      <c r="B4" t="s">
        <v>93</v>
      </c>
      <c r="C4" t="s">
        <v>94</v>
      </c>
      <c r="D4" s="6">
        <f>'Besoins'!$B$2*0.5757956449</f>
        <v>0.575796</v>
      </c>
      <c r="E4" t="s">
        <v>18</v>
      </c>
    </row>
    <row r="5">
      <c r="A5">
        <v>2</v>
      </c>
      <c r="B5" t="s">
        <v>95</v>
      </c>
      <c r="C5" t="s">
        <v>94</v>
      </c>
      <c r="D5" s="6">
        <f>'Besoins'!$B$2*0.3454773869</f>
        <v>0.345477</v>
      </c>
      <c r="E5" t="s">
        <v>18</v>
      </c>
    </row>
    <row r="6">
      <c r="A6">
        <v>2</v>
      </c>
      <c r="B6" t="s">
        <v>96</v>
      </c>
      <c r="C6" t="s">
        <v>94</v>
      </c>
      <c r="D6" s="6">
        <f>'Besoins'!$B$2*0.0690954774</f>
        <v>0.069095</v>
      </c>
      <c r="E6" t="s">
        <v>18</v>
      </c>
    </row>
    <row r="7">
      <c r="A7">
        <v>2</v>
      </c>
      <c r="B7" t="s">
        <v>97</v>
      </c>
      <c r="C7" t="s">
        <v>94</v>
      </c>
      <c r="D7" s="6">
        <f>'Besoins'!$B$2*0.0046063652</f>
        <v>0.004606</v>
      </c>
      <c r="E7" t="s">
        <v>18</v>
      </c>
    </row>
    <row r="8">
      <c r="A8">
        <v>2</v>
      </c>
      <c r="B8" t="s">
        <v>98</v>
      </c>
      <c r="C8" t="s">
        <v>94</v>
      </c>
      <c r="D8" s="6">
        <f>'Besoins'!$B$2*0.0460636516</f>
        <v>0.046064</v>
      </c>
      <c r="E8" t="s">
        <v>34</v>
      </c>
    </row>
    <row r="9">
      <c r="A9">
        <v>2</v>
      </c>
      <c r="B9" t="s">
        <v>99</v>
      </c>
      <c r="C9" t="s">
        <v>94</v>
      </c>
      <c r="D9" s="6">
        <f>'Besoins'!$B$2*0.230318258</f>
        <v>0.230318</v>
      </c>
      <c r="E9" t="s">
        <v>18</v>
      </c>
    </row>
    <row r="10">
      <c r="A10">
        <v>2</v>
      </c>
      <c r="B10" t="s">
        <v>100</v>
      </c>
      <c r="C10" t="s">
        <v>94</v>
      </c>
      <c r="D10" s="6">
        <f>'Besoins'!$B$2*0.0115159129</f>
        <v>0.011516</v>
      </c>
      <c r="E10" t="s">
        <v>18</v>
      </c>
    </row>
    <row r="11">
      <c r="A11">
        <v>2</v>
      </c>
      <c r="B11" t="s">
        <v>101</v>
      </c>
      <c r="C11" t="s">
        <v>102</v>
      </c>
      <c r="D11" s="6">
        <f>'Besoins'!$B$2*0.0921273032</f>
        <v>0.092127</v>
      </c>
      <c r="E11" t="s">
        <v>18</v>
      </c>
    </row>
    <row r="12">
      <c r="A12">
        <v>1</v>
      </c>
      <c r="B12" t="s">
        <v>103</v>
      </c>
      <c r="C12" t="s">
        <v>102</v>
      </c>
      <c r="D12" s="6">
        <f>'Besoins'!$B$2*9</f>
        <v>9</v>
      </c>
      <c r="E12" t="s">
        <v>3</v>
      </c>
    </row>
    <row r="13">
      <c r="A13">
        <v>1</v>
      </c>
      <c r="B13" t="s">
        <v>104</v>
      </c>
      <c r="C13" t="s">
        <v>94</v>
      </c>
      <c r="D13" s="6">
        <f>'Besoins'!$B$2*0.2</f>
        <v>0.2</v>
      </c>
      <c r="E13" t="s">
        <v>18</v>
      </c>
    </row>
    <row r="14">
      <c r="A14">
        <v>1</v>
      </c>
      <c r="B14" t="s">
        <v>105</v>
      </c>
      <c r="C14" t="s">
        <v>94</v>
      </c>
      <c r="D14" s="6">
        <f>'Besoins'!$B$2*1</f>
        <v>1</v>
      </c>
      <c r="E14" t="s">
        <v>34</v>
      </c>
    </row>
    <row r="15">
      <c r="A15">
        <v>1</v>
      </c>
      <c r="B15" t="s">
        <v>106</v>
      </c>
      <c r="C15" t="s">
        <v>94</v>
      </c>
      <c r="D15" s="6">
        <f>'Besoins'!$B$2*0.005</f>
        <v>0.005</v>
      </c>
      <c r="E15" t="s">
        <v>18</v>
      </c>
    </row>
    <row r="16">
      <c r="A16">
        <v>1</v>
      </c>
      <c r="B16" t="s">
        <v>107</v>
      </c>
      <c r="C16" t="s">
        <v>94</v>
      </c>
      <c r="D16" s="6">
        <f>'Besoins'!$B$2*0.05</f>
        <v>0.05</v>
      </c>
      <c r="E16" t="s">
        <v>18</v>
      </c>
    </row>
    <row r="17">
      <c r="A17">
        <v>1</v>
      </c>
      <c r="B17" t="s">
        <v>108</v>
      </c>
      <c r="C17" t="s">
        <v>94</v>
      </c>
      <c r="D17" s="6">
        <f>'Besoins'!$B$2*1</f>
        <v>1</v>
      </c>
      <c r="E17" t="s">
        <v>3</v>
      </c>
    </row>
    <row r="18">
      <c r="A18">
        <v>1</v>
      </c>
      <c r="B18" t="s">
        <v>109</v>
      </c>
      <c r="C18" t="s">
        <v>94</v>
      </c>
      <c r="D18" s="6">
        <f>'Besoins'!$B$2*2</f>
        <v>2</v>
      </c>
      <c r="E18" t="s">
        <v>18</v>
      </c>
    </row>
    <row r="19">
      <c r="A19">
        <v>1</v>
      </c>
      <c r="B19" t="s">
        <v>110</v>
      </c>
      <c r="C19" t="s">
        <v>94</v>
      </c>
      <c r="D19" s="6">
        <f>'Besoins'!$B$2*0.3</f>
        <v>0.3</v>
      </c>
      <c r="E1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111</v>
      </c>
      <c r="B1"/>
      <c r="C1"/>
      <c r="D1"/>
    </row>
    <row r="2">
      <c r="A2" t="str" s="13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112</v>
      </c>
      <c r="B4"/>
      <c r="C4"/>
      <c r="D4"/>
    </row>
    <row r="5">
      <c r="A5" t="s" s="15">
        <v>113</v>
      </c>
      <c r="B5" t="str" s="12">
        <f>"[FONCER] "&amp;Procedure!D2</f>
        <v>[FONCER] Fonces le fond. Pate sablee amandes.</v>
      </c>
      <c r="C5"/>
      <c r="D5"/>
    </row>
    <row r="6">
      <c r="A6" t="s" s="15">
        <v>114</v>
      </c>
      <c r="B6" t="str" s="12">
        <f>"[ÉMINCER] "&amp;Procedure!D3</f>
        <v>[ÉMINCER] Disposer les poires emincees. En rosace dans le moule.</v>
      </c>
      <c r="C6"/>
      <c r="D6"/>
    </row>
    <row r="7">
      <c r="A7" t="s" s="15">
        <v>115</v>
      </c>
      <c r="B7" t="str" s="12">
        <f>"[CONFECTIONNER] "&amp;Procedure!D4</f>
        <v>[CONFECTIONNER] Confectionner l'appareil chocolat. Oeufs+sucre+creme+cannelle+cacao+vanille.</v>
      </c>
      <c r="C7"/>
      <c r="D7"/>
    </row>
    <row r="8">
      <c r="A8" t="s" s="15">
        <v>116</v>
      </c>
      <c r="B8" t="str" s="12">
        <f>"[FOURRER] "&amp;Procedure!D5</f>
        <v>[FOURRER] Garnir. Jusqu'a 5mm du bord.</v>
      </c>
      <c r="C8"/>
      <c r="D8"/>
    </row>
    <row r="9">
      <c r="A9" t="s" s="15">
        <v>117</v>
      </c>
      <c r="B9" t="str" s="12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4">
        <v>118</v>
      </c>
      <c r="B11"/>
      <c r="C11"/>
      <c r="D11"/>
    </row>
    <row r="12">
      <c r="A12" t="s" s="15">
        <v>113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114</v>
      </c>
      <c r="B13" t="str" s="12">
        <f>"[SABLER] "&amp;Procedure!D8</f>
        <v>[SABLER] Sabler farine, beurre et poudre d'amandes. Jusqu'a texture homogene.</v>
      </c>
      <c r="C13"/>
      <c r="D13"/>
    </row>
    <row r="14">
      <c r="A14" t="s" s="15">
        <v>115</v>
      </c>
      <c r="B14" t="str" s="12">
        <f>"[INCORPORER] "&amp;Procedure!D9</f>
        <v>[INCORPORER] Ajouter sel et sucre glace. Melanger.</v>
      </c>
      <c r="C14"/>
      <c r="D14"/>
    </row>
    <row r="15">
      <c r="A15" t="s" s="15">
        <v>116</v>
      </c>
      <c r="B15" t="str" s="12">
        <f>"[INCORPORER] "&amp;Procedure!D10</f>
        <v>[INCORPORER] Ajouter jaune, eau et levure. Fraiser rapidement sans corser.</v>
      </c>
      <c r="C15"/>
      <c r="D15"/>
    </row>
    <row r="16">
      <c r="A16" t="s" s="15">
        <v>117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119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