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<sst xmlns="http://schemas.openxmlformats.org/spreadsheetml/2006/main" count="195" uniqueCount="195">
  <si>
    <t>Fiche technique</t>
  </si>
  <si>
    <t>Nom</t>
  </si>
  <si>
    <t>SAUCES FROIDES DIVERSES</t>
  </si>
  <si>
    <t>Code</t>
  </si>
  <si>
    <t>GRO_CDC_205</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</si>
  <si>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</si>
  <si>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</si>
  <si>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</si>
  <si>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</si>
  <si>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</si>
  <si>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</si>
  <si>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</si>
  <si>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</si>
  <si>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</si>
  <si>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</si>
  <si>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</si>
  <si>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</si>
  <si>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</si>
  <si>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</si>
  <si>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</si>
  <si>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</si>
  <si>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</si>
  <si>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</si>
  <si>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</si>
  <si>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</si>
  <si>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</si>
  <si>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</si>
  <si>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</si>
  <si>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</si>
  <si>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</si>
  <si>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</si>
  <si>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</si>
  <si>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</si>
  <si>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</si>
  <si>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</si>
  <si>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CONS-CÂPRE</t>
  </si>
  <si>
    <t>Câpres au vinaigre bocal</t>
  </si>
  <si>
    <t>Conserves de légumes</t>
  </si>
  <si>
    <t>kg</t>
  </si>
  <si>
    <t>CONS-CORNICHON</t>
  </si>
  <si>
    <t>Cornichons fins au vinaigre bocal</t>
  </si>
  <si>
    <t>VINAI-HYDROMEL</t>
  </si>
  <si>
    <t>Vinaigre hydromel</t>
  </si>
  <si>
    <t>PIMENT-VERT</t>
  </si>
  <si>
    <t>Piment vert frais — à réactualiser</t>
  </si>
  <si>
    <t>Épices en poudre et graines</t>
  </si>
  <si>
    <t>EPI-POIVRE-NOIR</t>
  </si>
  <si>
    <t>Poivre noir moulu</t>
  </si>
  <si>
    <t>EPI-SAFRAN</t>
  </si>
  <si>
    <t>Safran filaments (Iran)</t>
  </si>
  <si>
    <t>00POT_MP033</t>
  </si>
  <si>
    <t>Vinaigre de Xérès</t>
  </si>
  <si>
    <t>Épicerie</t>
  </si>
  <si>
    <t>RNME101411</t>
  </si>
  <si>
    <t>Moutarde de Dijon seau 5kg</t>
  </si>
  <si>
    <t>Assaisonnements et corps gras</t>
  </si>
  <si>
    <t>RNME101484</t>
  </si>
  <si>
    <t>Pignons de pin sachet 1kg</t>
  </si>
  <si>
    <t>Pâtisserie épicerie sucrée</t>
  </si>
  <si>
    <t>RNME101466</t>
  </si>
  <si>
    <t>Sucre poudre sac 1kg</t>
  </si>
  <si>
    <t>HUI-OLIVE-VP</t>
  </si>
  <si>
    <t>Huile d'olive vierge pure</t>
  </si>
  <si>
    <t>Huiles végétales</t>
  </si>
  <si>
    <t>HUI-COLZA</t>
  </si>
  <si>
    <t>Huile de colza raffinée vrac</t>
  </si>
  <si>
    <t>HUI-TOURNESOL</t>
  </si>
  <si>
    <t>Huile de tournesol raffinée vrac</t>
  </si>
  <si>
    <t>RNM57224435</t>
  </si>
  <si>
    <t>CRÈME FRAÎCHE épaisse 30% MG 5 litres</t>
  </si>
  <si>
    <t>Produits laitiers et œufs</t>
  </si>
  <si>
    <t>RNM57224439</t>
  </si>
  <si>
    <t>YAOURT nature basique demi écrémé pot 125g</t>
  </si>
  <si>
    <t>CRE-FRAICHE-LI</t>
  </si>
  <si>
    <t>Crème fraîche liquide 15% MG allégée</t>
  </si>
  <si>
    <t>Crèmes fraîches et laitières</t>
  </si>
  <si>
    <t>FROM-BLANC-0</t>
  </si>
  <si>
    <t>Fromage blanc 0% MG</t>
  </si>
  <si>
    <t>Fromages de base cuisine</t>
  </si>
  <si>
    <t>FROM-PARMESAN</t>
  </si>
  <si>
    <t>Parmesan râpé (Parmigiano)</t>
  </si>
  <si>
    <t>RNM0310155</t>
  </si>
  <si>
    <t>ROQUEFORT AOC</t>
  </si>
  <si>
    <t>Fromages</t>
  </si>
  <si>
    <t>MIX-HERB-CPE</t>
  </si>
  <si>
    <t>Cerfeuil Persil Estragon frais haches</t>
  </si>
  <si>
    <t>Légumes</t>
  </si>
  <si>
    <t>MIX-HERB-PCC</t>
  </si>
  <si>
    <t>Persil Ciboulette Cerfeuil frais haches</t>
  </si>
  <si>
    <t>RAIFORT-FRAIS</t>
  </si>
  <si>
    <t>Raifort frais</t>
  </si>
  <si>
    <t>MIEL-TOURNESOL</t>
  </si>
  <si>
    <t>Miel de tournesol cristallisé</t>
  </si>
  <si>
    <t>Miels et produits de la ruche</t>
  </si>
  <si>
    <t>SEL-FIN</t>
  </si>
  <si>
    <t>Sel fin de cuisine</t>
  </si>
  <si>
    <t>Sels et condiments de base</t>
  </si>
  <si>
    <t>VINAIGRE-VIN</t>
  </si>
  <si>
    <t>Vinaigre de vin rouge</t>
  </si>
  <si>
    <t>RNMS00812</t>
  </si>
  <si>
    <t>Ail haché IQF</t>
  </si>
  <si>
    <t>Légumes surgelés</t>
  </si>
  <si>
    <t>RNMS00815</t>
  </si>
  <si>
    <t>Basilic IQF</t>
  </si>
  <si>
    <t>Total</t>
  </si>
  <si>
    <t>Niveau</t>
  </si>
  <si>
    <t>Composant</t>
  </si>
  <si>
    <t>Type</t>
  </si>
  <si>
    <t>Quantité (pour 100 pc)</t>
  </si>
  <si>
    <t>recette</t>
  </si>
  <si>
    <t>Sauces collectivité</t>
  </si>
  <si>
    <t xml:space="preserve">    ↳ SAUCE AU YAOURT</t>
  </si>
  <si>
    <t xml:space="preserve">        ↳ YAOURT nature basique demi écrémé pot 125g</t>
  </si>
  <si>
    <t>matiere</t>
  </si>
  <si>
    <t xml:space="preserve">        ↳ CITRON PULCO (JUS)</t>
  </si>
  <si>
    <t xml:space="preserve">        ↳ Sel fin de cuisine</t>
  </si>
  <si>
    <t xml:space="preserve">        ↳ Poivre noir moulu</t>
  </si>
  <si>
    <t xml:space="preserve">        ↳ Piment vert frais — à réactualiser</t>
  </si>
  <si>
    <t xml:space="preserve">        ↳ Huile de tournesol raffinée vrac</t>
  </si>
  <si>
    <t xml:space="preserve">    ↳ SAUCE AU FROMAGE BLANC</t>
  </si>
  <si>
    <t xml:space="preserve">        ↳ Crème fraîche liquide 15% MG allégée</t>
  </si>
  <si>
    <t xml:space="preserve">        ↳ Fromage blanc 0% MG</t>
  </si>
  <si>
    <t xml:space="preserve">        ↳ Moutarde de Dijon seau 5kg</t>
  </si>
  <si>
    <t xml:space="preserve">        ↳ Persil Ciboulette Cerfeuil frais haches</t>
  </si>
  <si>
    <t xml:space="preserve">    ↳ SAUCE VINAIGRETTE</t>
  </si>
  <si>
    <t xml:space="preserve">        ↳ Vinaigre de vin rouge</t>
  </si>
  <si>
    <t xml:space="preserve">    ↳ SAUCE MOUTARDE</t>
  </si>
  <si>
    <t xml:space="preserve">    ↳ SAUCE VINAIGRETTE AU MIEL</t>
  </si>
  <si>
    <t xml:space="preserve">        ↳ Vinaigre hydromel</t>
  </si>
  <si>
    <t xml:space="preserve">        ↳ Miel de tournesol cristallisé</t>
  </si>
  <si>
    <t xml:space="preserve">    ↳ SAUCE VINAIGRETTE AU ROQUEFORT</t>
  </si>
  <si>
    <t xml:space="preserve">        ↳ Vinaigre de Xérès</t>
  </si>
  <si>
    <t xml:space="preserve">        ↳ Huile de colza raffinée vrac</t>
  </si>
  <si>
    <t xml:space="preserve">        ↳ ROQUEFORT AOC</t>
  </si>
  <si>
    <t xml:space="preserve">    ↳ SAUCE AUX PIGNONS GRILLES</t>
  </si>
  <si>
    <t xml:space="preserve">        ↳ Pignons de pin sachet 1kg</t>
  </si>
  <si>
    <t xml:space="preserve">        ↳ Safran filaments (Iran)</t>
  </si>
  <si>
    <t xml:space="preserve">    ↳ SAUCE RAVIGOTE</t>
  </si>
  <si>
    <t xml:space="preserve">        ↳ Câpres au vinaigre bocal</t>
  </si>
  <si>
    <t xml:space="preserve">        ↳ Cornichons fins au vinaigre bocal</t>
  </si>
  <si>
    <t xml:space="preserve">        ↳ Cerfeuil Persil Estragon frais haches</t>
  </si>
  <si>
    <t xml:space="preserve">    ↳ SAUCE RAIFORT</t>
  </si>
  <si>
    <t xml:space="preserve">        ↳ Raifort frais</t>
  </si>
  <si>
    <t xml:space="preserve">        ↳ CRÈME FRAÎCHE épaisse 30% MG 5 litres</t>
  </si>
  <si>
    <t xml:space="preserve">        ↳ Sucre poudre sac 1kg</t>
  </si>
  <si>
    <t xml:space="preserve">    ↳ SAUCE PISTOU</t>
  </si>
  <si>
    <t xml:space="preserve">        ↳ Basilic IQF</t>
  </si>
  <si>
    <t xml:space="preserve">        ↳ Ail haché IQF</t>
  </si>
  <si>
    <t xml:space="preserve">        ↳ Parmesan râpé (Parmigiano)</t>
  </si>
  <si>
    <t xml:space="preserve">        ↳ Huile d'olive vierge pure</t>
  </si>
  <si>
    <t>Recette</t>
  </si>
  <si>
    <t>#</t>
  </si>
  <si>
    <t>Verbe</t>
  </si>
  <si>
    <t>Étape</t>
  </si>
  <si>
    <t>Précision technique</t>
  </si>
  <si>
    <t>Durée</t>
  </si>
  <si>
    <t>COLLER</t>
  </si>
  <si>
    <t>Voir La Cuisine de Collectivité (Grossmann &amp; Le Franc, BPI) pour la technique complète.</t>
  </si>
  <si>
    <t>SAUCE AU YAOURT</t>
  </si>
  <si>
    <t>Dans la cuve du batteur, mélanger au fouet les yaourts, le jus de citron, le sel, le poivre et le piment. Lorsque le mélange est bien lisse, ajouter l'huile.</t>
  </si>
  <si>
    <t>SAUCE AU FROMAGE BLANC</t>
  </si>
  <si>
    <t>SAUCE VINAIGRETTE</t>
  </si>
  <si>
    <t>Dans la cuve du batteur, dissoudre le sel et le poivre dans le vinaigre. Ajouter l'huile. Bien émulsionner les éléments.</t>
  </si>
  <si>
    <t>Sauce vinaigrette de base, peut évoluer selon l'élément à assaisonner (jus de fruit, jus de viande, bière, vinaigres aromatisés, épices)</t>
  </si>
  <si>
    <t>SAUCE MOUTARDE</t>
  </si>
  <si>
    <t>Dans la cuve du batteur, mélanger au fouet le sel, le poivre, la moutarde et le vinaigre. Ajouter progressivement l'huile. Émulsionner.</t>
  </si>
  <si>
    <t>SAUCE VINAIGRETTE AU MIEL</t>
  </si>
  <si>
    <t>SAUCE VINAIGRETTE AU ROQUEFORT</t>
  </si>
  <si>
    <t>SAUCE AUX PIGNONS GRILLES</t>
  </si>
  <si>
    <t>Torréfaction des pignons au four à +170°C avant concassage</t>
  </si>
  <si>
    <t>SAUCE RAVIGOTE</t>
  </si>
  <si>
    <t>SAUCE RAIFORT</t>
  </si>
  <si>
    <t>Mixer le raifort. Dans une terrine, mélanger intimement le raifort haché très finement, le sel, le sucre et la crème épaisse.</t>
  </si>
  <si>
    <t>SAUCE PISTOU</t>
  </si>
  <si>
    <t>Fiche technique — SAUCES FROIDES DIVERSES</t>
  </si>
  <si>
    <t>SAUCES FROIDES DIVERSES  GRO_CDC_205</t>
  </si>
  <si>
    <t>1.</t>
  </si>
  <si>
    <t>↳ SAUCE AU YAOURT  GRO_CDC_205A</t>
  </si>
  <si>
    <t xml:space="preserve">    YAOURT nature basique demi écrémé pot 125g</t>
  </si>
  <si>
    <t xml:space="preserve">    CITRON PULCO (JUS)</t>
  </si>
  <si>
    <t xml:space="preserve">    Sel fin de cuisine</t>
  </si>
  <si>
    <t xml:space="preserve">    Poivre noir moulu</t>
  </si>
  <si>
    <t xml:space="preserve">    Huile de tournesol raffinée vrac</t>
  </si>
  <si>
    <t>↳ SAUCE AU FROMAGE BLANC  GRO_CDC_205B</t>
  </si>
  <si>
    <t xml:space="preserve">    Moutarde de Dijon seau 5kg</t>
  </si>
  <si>
    <t>↳ SAUCE VINAIGRETTE  GRO_CDC_205C</t>
  </si>
  <si>
    <t xml:space="preserve">    Vinaigre de vin rouge</t>
  </si>
  <si>
    <t>↳ SAUCE MOUTARDE  GRO_CDC_205D</t>
  </si>
  <si>
    <t>↳ SAUCE VINAIGRETTE AU MIEL  GRO_CDC_205E</t>
  </si>
  <si>
    <t>↳ SAUCE VINAIGRETTE AU ROQUEFORT  GRO_CDC_205F</t>
  </si>
  <si>
    <t>↳ SAUCE AUX PIGNONS GRILLES  GRO_CDC_205G</t>
  </si>
  <si>
    <t xml:space="preserve">    Pignons de pin sachet 1kg</t>
  </si>
  <si>
    <t>↳ SAUCE RAVIGOTE  GRO_CDC_205H</t>
  </si>
  <si>
    <t>↳ SAUCE RAIFORT  GRO_CDC_205I</t>
  </si>
  <si>
    <t>↳ SAUCE PISTOU  GRO_CDC_205J</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</si>
</sst>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1.6232197857143</v>
      </c>
    </row>
    <row r="12">
      <c r="A12" t="s" s="3">
        <v>16</v>
      </c>
      <c r="B12" s="4">
        <v>0.016232197857143</v>
      </c>
    </row>
    <row r="13">
      <c r="A13"/>
      <c r="B13"/>
    </row>
    <row r="14">
      <c r="A14" t="s" s="5">
        <v>17</v>
      </c>
      <c r="B14" t="s" s="5">
        <v>14</v>
      </c>
    </row>
    <row r="15">
      <c r="A15" t="s" s="5">
        <v>18</v>
      </c>
      <c r="B15" s="6">
        <v>1.6232197857143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0.0055</v>
      </c>
      <c r="E7" s="11">
        <f>D7*$B$2</f>
        <v>0.0055</v>
      </c>
      <c r="F7" t="s">
        <v>34</v>
      </c>
      <c r="G7" s="4">
        <f>E7*3.6741428571</f>
        <v>0.020208</v>
      </c>
    </row>
    <row r="8">
      <c r="A8" t="s">
        <v>35</v>
      </c>
      <c r="B8" t="s">
        <v>36</v>
      </c>
      <c r="C8" t="s">
        <v>37</v>
      </c>
      <c r="D8" s="9">
        <v>0.003</v>
      </c>
      <c r="E8" s="11">
        <f>D8*$B$2</f>
        <v>0.003</v>
      </c>
      <c r="F8" t="s">
        <v>38</v>
      </c>
      <c r="G8" s="4">
        <f>E8*6.2</f>
        <v>0.0186</v>
      </c>
    </row>
    <row r="9">
      <c r="A9" t="s">
        <v>39</v>
      </c>
      <c r="B9" t="s">
        <v>40</v>
      </c>
      <c r="C9" t="s">
        <v>37</v>
      </c>
      <c r="D9" s="9">
        <v>0.004</v>
      </c>
      <c r="E9" s="11">
        <f>D9*$B$2</f>
        <v>0.004</v>
      </c>
      <c r="F9" t="s">
        <v>38</v>
      </c>
      <c r="G9" s="4">
        <f>E9*3.8</f>
        <v>0.0152</v>
      </c>
    </row>
    <row r="10">
      <c r="A10" t="s">
        <v>41</v>
      </c>
      <c r="B10" t="s">
        <v>42</v>
      </c>
      <c r="C10" t="s">
        <v>37</v>
      </c>
      <c r="D10" s="9">
        <v>0.0004</v>
      </c>
      <c r="E10" s="11">
        <f>D10*$B$2</f>
        <v>0.0004</v>
      </c>
      <c r="F10" t="s">
        <v>34</v>
      </c>
      <c r="G10" s="4">
        <f>E10*0</f>
        <v>0</v>
      </c>
    </row>
    <row r="11">
      <c r="A11" t="s">
        <v>43</v>
      </c>
      <c r="B11" t="s">
        <v>44</v>
      </c>
      <c r="C11" t="s">
        <v>45</v>
      </c>
      <c r="D11" s="9">
        <v>0.00002</v>
      </c>
      <c r="E11" s="11">
        <f>D11*$B$2</f>
        <v>0.00002</v>
      </c>
      <c r="F11" t="s">
        <v>38</v>
      </c>
      <c r="G11" s="4">
        <f>E11*4.5</f>
        <v>0.00009</v>
      </c>
    </row>
    <row r="12">
      <c r="A12" t="s">
        <v>46</v>
      </c>
      <c r="B12" t="s">
        <v>47</v>
      </c>
      <c r="C12" t="s">
        <v>45</v>
      </c>
      <c r="D12" s="9">
        <v>0.00066</v>
      </c>
      <c r="E12" s="11">
        <f>D12*$B$2</f>
        <v>0.00066</v>
      </c>
      <c r="F12" t="s">
        <v>38</v>
      </c>
      <c r="G12" s="4">
        <f>E12*12.5</f>
        <v>0.00825</v>
      </c>
    </row>
    <row r="13">
      <c r="A13" t="s">
        <v>48</v>
      </c>
      <c r="B13" t="s">
        <v>49</v>
      </c>
      <c r="C13" t="s">
        <v>45</v>
      </c>
      <c r="D13" s="9">
        <v>0.00006</v>
      </c>
      <c r="E13" s="11">
        <f>D13*$B$2</f>
        <v>0.00006</v>
      </c>
      <c r="F13" t="s">
        <v>38</v>
      </c>
      <c r="G13" s="4">
        <f>E13*2800</f>
        <v>0.168</v>
      </c>
    </row>
    <row r="14">
      <c r="A14" t="s">
        <v>50</v>
      </c>
      <c r="B14" t="s">
        <v>51</v>
      </c>
      <c r="C14" t="s">
        <v>52</v>
      </c>
      <c r="D14" s="9">
        <v>0.0075</v>
      </c>
      <c r="E14" s="11">
        <f>D14*$B$2</f>
        <v>0.0075</v>
      </c>
      <c r="F14" t="s">
        <v>34</v>
      </c>
      <c r="G14" s="4">
        <f>E14*12</f>
        <v>0.09</v>
      </c>
    </row>
    <row r="15">
      <c r="A15" t="s">
        <v>53</v>
      </c>
      <c r="B15" t="s">
        <v>54</v>
      </c>
      <c r="C15" t="s">
        <v>55</v>
      </c>
      <c r="D15" s="9">
        <v>0.00445</v>
      </c>
      <c r="E15" s="11">
        <f>D15*$B$2</f>
        <v>0.00445</v>
      </c>
      <c r="F15" t="s">
        <v>38</v>
      </c>
      <c r="G15" s="4">
        <f>E15*3.71</f>
        <v>0.01651</v>
      </c>
    </row>
    <row r="16">
      <c r="A16" t="s">
        <v>56</v>
      </c>
      <c r="B16" t="s">
        <v>57</v>
      </c>
      <c r="C16" t="s">
        <v>58</v>
      </c>
      <c r="D16" s="9">
        <v>0.0075</v>
      </c>
      <c r="E16" s="11">
        <f>D16*$B$2</f>
        <v>0.0075</v>
      </c>
      <c r="F16" t="s">
        <v>38</v>
      </c>
      <c r="G16" s="4">
        <f>E16*54.41</f>
        <v>0.408075</v>
      </c>
    </row>
    <row r="17">
      <c r="A17" t="s">
        <v>59</v>
      </c>
      <c r="B17" t="s">
        <v>60</v>
      </c>
      <c r="C17" t="s">
        <v>58</v>
      </c>
      <c r="D17" s="9">
        <v>0.0005</v>
      </c>
      <c r="E17" s="11">
        <f>D17*$B$2</f>
        <v>0.0005</v>
      </c>
      <c r="F17" t="s">
        <v>38</v>
      </c>
      <c r="G17" s="4">
        <f>E17*2.7</f>
        <v>0.00135</v>
      </c>
    </row>
    <row r="18">
      <c r="A18" t="s">
        <v>61</v>
      </c>
      <c r="B18" t="s">
        <v>62</v>
      </c>
      <c r="C18" t="s">
        <v>63</v>
      </c>
      <c r="D18" s="9">
        <v>0.02</v>
      </c>
      <c r="E18" s="11">
        <f>D18*$B$2</f>
        <v>0.02</v>
      </c>
      <c r="F18" t="s">
        <v>34</v>
      </c>
      <c r="G18" s="4">
        <f>E18*5.8</f>
        <v>0.116</v>
      </c>
    </row>
    <row r="19">
      <c r="A19" t="s">
        <v>64</v>
      </c>
      <c r="B19" t="s">
        <v>65</v>
      </c>
      <c r="C19" t="s">
        <v>63</v>
      </c>
      <c r="D19" s="9">
        <v>0.02</v>
      </c>
      <c r="E19" s="11">
        <f>D19*$B$2</f>
        <v>0.02</v>
      </c>
      <c r="F19" t="s">
        <v>34</v>
      </c>
      <c r="G19" s="4">
        <f>E19*1.1</f>
        <v>0.022</v>
      </c>
    </row>
    <row r="20">
      <c r="A20" t="s">
        <v>66</v>
      </c>
      <c r="B20" t="s">
        <v>67</v>
      </c>
      <c r="C20" t="s">
        <v>63</v>
      </c>
      <c r="D20" s="9">
        <v>0.1175</v>
      </c>
      <c r="E20" s="11">
        <f>D20*$B$2</f>
        <v>0.1175</v>
      </c>
      <c r="F20" t="s">
        <v>34</v>
      </c>
      <c r="G20" s="4">
        <f>E20*1.05</f>
        <v>0.123375</v>
      </c>
    </row>
    <row r="21">
      <c r="A21" t="s">
        <v>68</v>
      </c>
      <c r="B21" t="s">
        <v>69</v>
      </c>
      <c r="C21" t="s">
        <v>70</v>
      </c>
      <c r="D21" s="9">
        <v>0.003</v>
      </c>
      <c r="E21" s="11">
        <f>D21*$B$2</f>
        <v>0.003</v>
      </c>
      <c r="F21" t="s">
        <v>24</v>
      </c>
      <c r="G21" s="4">
        <f>E21*7.08</f>
        <v>0.02124</v>
      </c>
    </row>
    <row r="22">
      <c r="A22" t="s">
        <v>71</v>
      </c>
      <c r="B22" t="s">
        <v>72</v>
      </c>
      <c r="C22" t="s">
        <v>70</v>
      </c>
      <c r="D22" s="9">
        <v>0.64</v>
      </c>
      <c r="E22" s="11">
        <f>D22*$B$2</f>
        <v>0.64</v>
      </c>
      <c r="F22" t="s">
        <v>24</v>
      </c>
      <c r="G22" s="4">
        <f>E22*0.47</f>
        <v>0.3008</v>
      </c>
    </row>
    <row r="23">
      <c r="A23" t="s">
        <v>73</v>
      </c>
      <c r="B23" t="s">
        <v>74</v>
      </c>
      <c r="C23" t="s">
        <v>75</v>
      </c>
      <c r="D23" s="9">
        <v>0.01</v>
      </c>
      <c r="E23" s="11">
        <f>D23*$B$2</f>
        <v>0.01</v>
      </c>
      <c r="F23" t="s">
        <v>34</v>
      </c>
      <c r="G23" s="4">
        <f>E23*2.2</f>
        <v>0.022</v>
      </c>
    </row>
    <row r="24">
      <c r="A24" t="s">
        <v>76</v>
      </c>
      <c r="B24" t="s">
        <v>77</v>
      </c>
      <c r="C24" t="s">
        <v>78</v>
      </c>
      <c r="D24" s="9">
        <v>0.03</v>
      </c>
      <c r="E24" s="11">
        <f>D24*$B$2</f>
        <v>0.03</v>
      </c>
      <c r="F24" t="s">
        <v>38</v>
      </c>
      <c r="G24" s="4">
        <f>E24*2.4</f>
        <v>0.072</v>
      </c>
    </row>
    <row r="25">
      <c r="A25" t="s">
        <v>79</v>
      </c>
      <c r="B25" t="s">
        <v>80</v>
      </c>
      <c r="C25" t="s">
        <v>78</v>
      </c>
      <c r="D25" s="9">
        <v>0.002</v>
      </c>
      <c r="E25" s="11">
        <f>D25*$B$2</f>
        <v>0.002</v>
      </c>
      <c r="F25" t="s">
        <v>38</v>
      </c>
      <c r="G25" s="4">
        <f>E25*14.5</f>
        <v>0.029</v>
      </c>
    </row>
    <row r="26">
      <c r="A26" t="s">
        <v>81</v>
      </c>
      <c r="B26" t="s">
        <v>82</v>
      </c>
      <c r="C26" t="s">
        <v>83</v>
      </c>
      <c r="D26" s="9">
        <v>0.005</v>
      </c>
      <c r="E26" s="11">
        <f>D26*$B$2</f>
        <v>0.005</v>
      </c>
      <c r="F26" t="s">
        <v>38</v>
      </c>
      <c r="G26" s="4">
        <f>E26*19.1</f>
        <v>0.0955</v>
      </c>
    </row>
    <row r="27">
      <c r="A27" t="s">
        <v>84</v>
      </c>
      <c r="B27" t="s">
        <v>85</v>
      </c>
      <c r="C27" t="s">
        <v>86</v>
      </c>
      <c r="D27" s="9">
        <v>0.0015</v>
      </c>
      <c r="E27" s="11">
        <f>D27*$B$2</f>
        <v>0.0015</v>
      </c>
      <c r="F27" t="s">
        <v>38</v>
      </c>
      <c r="G27" s="4">
        <f>E27*0</f>
        <v>0</v>
      </c>
    </row>
    <row r="28">
      <c r="A28" t="s">
        <v>87</v>
      </c>
      <c r="B28" t="s">
        <v>88</v>
      </c>
      <c r="C28" t="s">
        <v>86</v>
      </c>
      <c r="D28" s="9">
        <v>0.002</v>
      </c>
      <c r="E28" s="11">
        <f>D28*$B$2</f>
        <v>0.002</v>
      </c>
      <c r="F28" t="s">
        <v>38</v>
      </c>
      <c r="G28" s="4">
        <f>E28*0</f>
        <v>0</v>
      </c>
    </row>
    <row r="29">
      <c r="A29" t="s">
        <v>89</v>
      </c>
      <c r="B29" t="s">
        <v>90</v>
      </c>
      <c r="C29" t="s">
        <v>86</v>
      </c>
      <c r="D29" s="9">
        <v>0.01</v>
      </c>
      <c r="E29" s="11">
        <f>D29*$B$2</f>
        <v>0.01</v>
      </c>
      <c r="F29" t="s">
        <v>38</v>
      </c>
      <c r="G29" s="4">
        <f>E29*0</f>
        <v>0</v>
      </c>
    </row>
    <row r="30">
      <c r="A30" t="s">
        <v>91</v>
      </c>
      <c r="B30" t="s">
        <v>92</v>
      </c>
      <c r="C30" t="s">
        <v>93</v>
      </c>
      <c r="D30" s="9">
        <v>0.004</v>
      </c>
      <c r="E30" s="11">
        <f>D30*$B$2</f>
        <v>0.004</v>
      </c>
      <c r="F30" t="s">
        <v>38</v>
      </c>
      <c r="G30" s="4">
        <f>E30*6.5</f>
        <v>0.026</v>
      </c>
    </row>
    <row r="31">
      <c r="A31" t="s">
        <v>94</v>
      </c>
      <c r="B31" t="s">
        <v>95</v>
      </c>
      <c r="C31" t="s">
        <v>96</v>
      </c>
      <c r="D31" s="9">
        <v>0.00195</v>
      </c>
      <c r="E31" s="11">
        <f>D31*$B$2</f>
        <v>0.00195</v>
      </c>
      <c r="F31" t="s">
        <v>38</v>
      </c>
      <c r="G31" s="4">
        <f>E31*0.35</f>
        <v>0.000683</v>
      </c>
    </row>
    <row r="32">
      <c r="A32" t="s">
        <v>97</v>
      </c>
      <c r="B32" t="s">
        <v>98</v>
      </c>
      <c r="C32" t="s">
        <v>96</v>
      </c>
      <c r="D32" s="9">
        <v>0.0175</v>
      </c>
      <c r="E32" s="11">
        <f>D32*$B$2</f>
        <v>0.0175</v>
      </c>
      <c r="F32" t="s">
        <v>34</v>
      </c>
      <c r="G32" s="4">
        <f>E32*1.2</f>
        <v>0.021</v>
      </c>
    </row>
    <row r="33">
      <c r="A33" t="s">
        <v>99</v>
      </c>
      <c r="B33" t="s">
        <v>100</v>
      </c>
      <c r="C33" t="s">
        <v>101</v>
      </c>
      <c r="D33" s="9">
        <v>0.001</v>
      </c>
      <c r="E33" s="11">
        <f>D33*$B$2</f>
        <v>0.001</v>
      </c>
      <c r="F33" t="s">
        <v>38</v>
      </c>
      <c r="G33" s="4">
        <f>E33*9.26</f>
        <v>0.00926</v>
      </c>
    </row>
    <row r="34">
      <c r="A34" t="s">
        <v>102</v>
      </c>
      <c r="B34" t="s">
        <v>103</v>
      </c>
      <c r="C34" t="s">
        <v>101</v>
      </c>
      <c r="D34" s="9">
        <v>0.0016</v>
      </c>
      <c r="E34" s="11">
        <f>D34*$B$2</f>
        <v>0.0016</v>
      </c>
      <c r="F34" t="s">
        <v>38</v>
      </c>
      <c r="G34" s="4">
        <f>E34*11.3</f>
        <v>0.01808</v>
      </c>
    </row>
    <row r="35">
      <c r="A35"/>
      <c r="B35"/>
      <c r="C35"/>
      <c r="D35"/>
      <c r="E35"/>
      <c r="F35" t="s" s="3">
        <v>104</v>
      </c>
      <c r="G35" s="13">
        <f>SUM(G7:G34)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105</v>
      </c>
      <c r="B1" t="s" s="2">
        <v>106</v>
      </c>
      <c r="C1" t="s" s="2">
        <v>107</v>
      </c>
      <c r="D1" t="s" s="2">
        <v>108</v>
      </c>
      <c r="E1" t="s" s="2">
        <v>29</v>
      </c>
      <c r="F1" t="s" s="2">
        <v>5</v>
      </c>
    </row>
    <row r="2">
      <c r="A2">
        <v>0</v>
      </c>
      <c r="B2" t="s">
        <v>2</v>
      </c>
      <c r="C2" t="s">
        <v>109</v>
      </c>
      <c r="D2" s="11">
        <v>100</v>
      </c>
      <c r="E2" t="s">
        <v>24</v>
      </c>
      <c r="F2" t="s">
        <v>110</v>
      </c>
    </row>
    <row r="3">
      <c r="A3">
        <v>1</v>
      </c>
      <c r="B3" t="s">
        <v>111</v>
      </c>
      <c r="C3" t="s">
        <v>109</v>
      </c>
      <c r="D3" s="11">
        <v>1</v>
      </c>
      <c r="E3" t="s">
        <v>24</v>
      </c>
      <c r="F3" t="s">
        <v>110</v>
      </c>
    </row>
    <row r="4">
      <c r="A4">
        <v>2</v>
      </c>
      <c r="B4" t="s">
        <v>112</v>
      </c>
      <c r="C4" t="s">
        <v>113</v>
      </c>
      <c r="D4" s="11">
        <v>0.32</v>
      </c>
      <c r="E4" t="s">
        <v>24</v>
      </c>
      <c r="F4" t="s">
        <v>70</v>
      </c>
    </row>
    <row r="5">
      <c r="A5">
        <v>2</v>
      </c>
      <c r="B5" t="s">
        <v>114</v>
      </c>
      <c r="C5" t="s">
        <v>113</v>
      </c>
      <c r="D5" s="11">
        <v>0.003</v>
      </c>
      <c r="E5" t="s">
        <v>34</v>
      </c>
      <c r="F5" t="s">
        <v>33</v>
      </c>
    </row>
    <row r="6">
      <c r="A6">
        <v>2</v>
      </c>
      <c r="B6" t="s">
        <v>115</v>
      </c>
      <c r="C6" t="s">
        <v>113</v>
      </c>
      <c r="D6" s="11">
        <v>0</v>
      </c>
      <c r="E6" t="s">
        <v>38</v>
      </c>
      <c r="F6" t="s">
        <v>96</v>
      </c>
    </row>
    <row r="7">
      <c r="A7">
        <v>2</v>
      </c>
      <c r="B7" t="s">
        <v>116</v>
      </c>
      <c r="C7" t="s">
        <v>113</v>
      </c>
      <c r="D7" s="11">
        <v>0</v>
      </c>
      <c r="E7" t="s">
        <v>38</v>
      </c>
      <c r="F7" t="s">
        <v>45</v>
      </c>
    </row>
    <row r="8">
      <c r="A8">
        <v>2</v>
      </c>
      <c r="B8" t="s">
        <v>117</v>
      </c>
      <c r="C8" t="s">
        <v>113</v>
      </c>
      <c r="D8" s="11">
        <v>0</v>
      </c>
      <c r="E8" t="s">
        <v>38</v>
      </c>
      <c r="F8" t="s">
        <v>45</v>
      </c>
    </row>
    <row r="9">
      <c r="A9">
        <v>2</v>
      </c>
      <c r="B9" t="s">
        <v>118</v>
      </c>
      <c r="C9" t="s">
        <v>113</v>
      </c>
      <c r="D9" s="11">
        <v>0.003</v>
      </c>
      <c r="E9" t="s">
        <v>34</v>
      </c>
      <c r="F9" t="s">
        <v>63</v>
      </c>
    </row>
    <row r="10">
      <c r="A10">
        <v>1</v>
      </c>
      <c r="B10" t="s">
        <v>119</v>
      </c>
      <c r="C10" t="s">
        <v>109</v>
      </c>
      <c r="D10" s="11">
        <v>1</v>
      </c>
      <c r="E10" t="s">
        <v>24</v>
      </c>
      <c r="F10" t="s">
        <v>110</v>
      </c>
    </row>
    <row r="11">
      <c r="A11">
        <v>2</v>
      </c>
      <c r="B11" t="s">
        <v>120</v>
      </c>
      <c r="C11" t="s">
        <v>113</v>
      </c>
      <c r="D11" s="11">
        <v>0.01</v>
      </c>
      <c r="E11" t="s">
        <v>34</v>
      </c>
      <c r="F11" t="s">
        <v>75</v>
      </c>
    </row>
    <row r="12">
      <c r="A12">
        <v>2</v>
      </c>
      <c r="B12" t="s">
        <v>121</v>
      </c>
      <c r="C12" t="s">
        <v>113</v>
      </c>
      <c r="D12" s="11">
        <v>0.03</v>
      </c>
      <c r="E12" t="s">
        <v>38</v>
      </c>
      <c r="F12" t="s">
        <v>78</v>
      </c>
    </row>
    <row r="13">
      <c r="A13">
        <v>2</v>
      </c>
      <c r="B13" t="s">
        <v>114</v>
      </c>
      <c r="C13" t="s">
        <v>113</v>
      </c>
      <c r="D13" s="11">
        <v>0.003</v>
      </c>
      <c r="E13" t="s">
        <v>34</v>
      </c>
      <c r="F13" t="s">
        <v>33</v>
      </c>
    </row>
    <row r="14">
      <c r="A14">
        <v>2</v>
      </c>
      <c r="B14" t="s">
        <v>122</v>
      </c>
      <c r="C14" t="s">
        <v>113</v>
      </c>
      <c r="D14" s="11">
        <v>0.001</v>
      </c>
      <c r="E14" t="s">
        <v>38</v>
      </c>
      <c r="F14" t="s">
        <v>55</v>
      </c>
    </row>
    <row r="15">
      <c r="A15">
        <v>2</v>
      </c>
      <c r="B15" t="s">
        <v>115</v>
      </c>
      <c r="C15" t="s">
        <v>113</v>
      </c>
      <c r="D15" s="11">
        <v>0</v>
      </c>
      <c r="E15" t="s">
        <v>38</v>
      </c>
      <c r="F15" t="s">
        <v>96</v>
      </c>
    </row>
    <row r="16">
      <c r="A16">
        <v>2</v>
      </c>
      <c r="B16" t="s">
        <v>116</v>
      </c>
      <c r="C16" t="s">
        <v>113</v>
      </c>
      <c r="D16" s="11">
        <v>0</v>
      </c>
      <c r="E16" t="s">
        <v>38</v>
      </c>
      <c r="F16" t="s">
        <v>45</v>
      </c>
    </row>
    <row r="17">
      <c r="A17">
        <v>2</v>
      </c>
      <c r="B17" t="s">
        <v>123</v>
      </c>
      <c r="C17" t="s">
        <v>113</v>
      </c>
      <c r="D17" s="11">
        <v>0.002</v>
      </c>
      <c r="E17" t="s">
        <v>38</v>
      </c>
      <c r="F17" t="s">
        <v>86</v>
      </c>
    </row>
    <row r="18">
      <c r="A18">
        <v>1</v>
      </c>
      <c r="B18" t="s">
        <v>124</v>
      </c>
      <c r="C18" t="s">
        <v>109</v>
      </c>
      <c r="D18" s="11">
        <v>1</v>
      </c>
      <c r="E18" t="s">
        <v>24</v>
      </c>
      <c r="F18" t="s">
        <v>110</v>
      </c>
    </row>
    <row r="19">
      <c r="A19">
        <v>2</v>
      </c>
      <c r="B19" t="s">
        <v>118</v>
      </c>
      <c r="C19" t="s">
        <v>113</v>
      </c>
      <c r="D19" s="11">
        <v>0.03</v>
      </c>
      <c r="E19" t="s">
        <v>34</v>
      </c>
      <c r="F19" t="s">
        <v>63</v>
      </c>
    </row>
    <row r="20">
      <c r="A20">
        <v>2</v>
      </c>
      <c r="B20" t="s">
        <v>125</v>
      </c>
      <c r="C20" t="s">
        <v>113</v>
      </c>
      <c r="D20" s="11">
        <v>0.008</v>
      </c>
      <c r="E20" t="s">
        <v>34</v>
      </c>
      <c r="F20" t="s">
        <v>96</v>
      </c>
    </row>
    <row r="21">
      <c r="A21">
        <v>2</v>
      </c>
      <c r="B21" t="s">
        <v>115</v>
      </c>
      <c r="C21" t="s">
        <v>113</v>
      </c>
      <c r="D21" s="11">
        <v>0</v>
      </c>
      <c r="E21" t="s">
        <v>38</v>
      </c>
      <c r="F21" t="s">
        <v>96</v>
      </c>
    </row>
    <row r="22">
      <c r="A22">
        <v>2</v>
      </c>
      <c r="B22" t="s">
        <v>116</v>
      </c>
      <c r="C22" t="s">
        <v>113</v>
      </c>
      <c r="D22" s="11">
        <v>0</v>
      </c>
      <c r="E22" t="s">
        <v>38</v>
      </c>
      <c r="F22" t="s">
        <v>45</v>
      </c>
    </row>
    <row r="23">
      <c r="A23">
        <v>1</v>
      </c>
      <c r="B23" t="s">
        <v>126</v>
      </c>
      <c r="C23" t="s">
        <v>109</v>
      </c>
      <c r="D23" s="11">
        <v>1</v>
      </c>
      <c r="E23" t="s">
        <v>24</v>
      </c>
      <c r="F23" t="s">
        <v>110</v>
      </c>
    </row>
    <row r="24">
      <c r="A24">
        <v>2</v>
      </c>
      <c r="B24" t="s">
        <v>118</v>
      </c>
      <c r="C24" t="s">
        <v>113</v>
      </c>
      <c r="D24" s="11">
        <v>0.03</v>
      </c>
      <c r="E24" t="s">
        <v>34</v>
      </c>
      <c r="F24" t="s">
        <v>63</v>
      </c>
    </row>
    <row r="25">
      <c r="A25">
        <v>2</v>
      </c>
      <c r="B25" t="s">
        <v>125</v>
      </c>
      <c r="C25" t="s">
        <v>113</v>
      </c>
      <c r="D25" s="11">
        <v>0.005</v>
      </c>
      <c r="E25" t="s">
        <v>34</v>
      </c>
      <c r="F25" t="s">
        <v>96</v>
      </c>
    </row>
    <row r="26">
      <c r="A26">
        <v>2</v>
      </c>
      <c r="B26" t="s">
        <v>122</v>
      </c>
      <c r="C26" t="s">
        <v>113</v>
      </c>
      <c r="D26" s="11">
        <v>0.001</v>
      </c>
      <c r="E26" t="s">
        <v>38</v>
      </c>
      <c r="F26" t="s">
        <v>55</v>
      </c>
    </row>
    <row r="27">
      <c r="A27">
        <v>2</v>
      </c>
      <c r="B27" t="s">
        <v>115</v>
      </c>
      <c r="C27" t="s">
        <v>113</v>
      </c>
      <c r="D27" s="11">
        <v>0</v>
      </c>
      <c r="E27" t="s">
        <v>38</v>
      </c>
      <c r="F27" t="s">
        <v>96</v>
      </c>
    </row>
    <row r="28">
      <c r="A28">
        <v>2</v>
      </c>
      <c r="B28" t="s">
        <v>116</v>
      </c>
      <c r="C28" t="s">
        <v>113</v>
      </c>
      <c r="D28" s="11">
        <v>0</v>
      </c>
      <c r="E28" t="s">
        <v>38</v>
      </c>
      <c r="F28" t="s">
        <v>45</v>
      </c>
    </row>
    <row r="29">
      <c r="A29">
        <v>1</v>
      </c>
      <c r="B29" t="s">
        <v>127</v>
      </c>
      <c r="C29" t="s">
        <v>109</v>
      </c>
      <c r="D29" s="11">
        <v>1</v>
      </c>
      <c r="E29" t="s">
        <v>24</v>
      </c>
      <c r="F29" t="s">
        <v>110</v>
      </c>
    </row>
    <row r="30">
      <c r="A30">
        <v>2</v>
      </c>
      <c r="B30" t="s">
        <v>118</v>
      </c>
      <c r="C30" t="s">
        <v>113</v>
      </c>
      <c r="D30" s="11">
        <v>0.03</v>
      </c>
      <c r="E30" t="s">
        <v>34</v>
      </c>
      <c r="F30" t="s">
        <v>63</v>
      </c>
    </row>
    <row r="31">
      <c r="A31">
        <v>2</v>
      </c>
      <c r="B31" t="s">
        <v>128</v>
      </c>
      <c r="C31" t="s">
        <v>113</v>
      </c>
      <c r="D31" s="11">
        <v>0</v>
      </c>
      <c r="E31" t="s">
        <v>34</v>
      </c>
      <c r="F31" t="s">
        <v>37</v>
      </c>
    </row>
    <row r="32">
      <c r="A32">
        <v>2</v>
      </c>
      <c r="B32" t="s">
        <v>122</v>
      </c>
      <c r="C32" t="s">
        <v>113</v>
      </c>
      <c r="D32" s="11">
        <v>0.001</v>
      </c>
      <c r="E32" t="s">
        <v>38</v>
      </c>
      <c r="F32" t="s">
        <v>55</v>
      </c>
    </row>
    <row r="33">
      <c r="A33">
        <v>2</v>
      </c>
      <c r="B33" t="s">
        <v>115</v>
      </c>
      <c r="C33" t="s">
        <v>113</v>
      </c>
      <c r="D33" s="11">
        <v>0</v>
      </c>
      <c r="E33" t="s">
        <v>38</v>
      </c>
      <c r="F33" t="s">
        <v>96</v>
      </c>
    </row>
    <row r="34">
      <c r="A34">
        <v>2</v>
      </c>
      <c r="B34" t="s">
        <v>116</v>
      </c>
      <c r="C34" t="s">
        <v>113</v>
      </c>
      <c r="D34" s="11">
        <v>0</v>
      </c>
      <c r="E34" t="s">
        <v>38</v>
      </c>
      <c r="F34" t="s">
        <v>45</v>
      </c>
    </row>
    <row r="35">
      <c r="A35">
        <v>2</v>
      </c>
      <c r="B35" t="s">
        <v>129</v>
      </c>
      <c r="C35" t="s">
        <v>113</v>
      </c>
      <c r="D35" s="11">
        <v>0.004</v>
      </c>
      <c r="E35" t="s">
        <v>38</v>
      </c>
      <c r="F35" t="s">
        <v>93</v>
      </c>
    </row>
    <row r="36">
      <c r="A36">
        <v>1</v>
      </c>
      <c r="B36" t="s">
        <v>130</v>
      </c>
      <c r="C36" t="s">
        <v>109</v>
      </c>
      <c r="D36" s="11">
        <v>1</v>
      </c>
      <c r="E36" t="s">
        <v>24</v>
      </c>
      <c r="F36" t="s">
        <v>110</v>
      </c>
    </row>
    <row r="37">
      <c r="A37">
        <v>2</v>
      </c>
      <c r="B37" t="s">
        <v>131</v>
      </c>
      <c r="C37" t="s">
        <v>113</v>
      </c>
      <c r="D37" s="11">
        <v>0.008</v>
      </c>
      <c r="E37" t="s">
        <v>34</v>
      </c>
      <c r="F37" t="s">
        <v>52</v>
      </c>
    </row>
    <row r="38">
      <c r="A38">
        <v>2</v>
      </c>
      <c r="B38" t="s">
        <v>132</v>
      </c>
      <c r="C38" t="s">
        <v>113</v>
      </c>
      <c r="D38" s="11">
        <v>0.02</v>
      </c>
      <c r="E38" t="s">
        <v>34</v>
      </c>
      <c r="F38" t="s">
        <v>63</v>
      </c>
    </row>
    <row r="39">
      <c r="A39">
        <v>2</v>
      </c>
      <c r="B39" t="s">
        <v>122</v>
      </c>
      <c r="C39" t="s">
        <v>113</v>
      </c>
      <c r="D39" s="11">
        <v>0.001</v>
      </c>
      <c r="E39" t="s">
        <v>38</v>
      </c>
      <c r="F39" t="s">
        <v>55</v>
      </c>
    </row>
    <row r="40">
      <c r="A40">
        <v>2</v>
      </c>
      <c r="B40" t="s">
        <v>115</v>
      </c>
      <c r="C40" t="s">
        <v>113</v>
      </c>
      <c r="D40" s="11">
        <v>0</v>
      </c>
      <c r="E40" t="s">
        <v>38</v>
      </c>
      <c r="F40" t="s">
        <v>96</v>
      </c>
    </row>
    <row r="41">
      <c r="A41">
        <v>2</v>
      </c>
      <c r="B41" t="s">
        <v>116</v>
      </c>
      <c r="C41" t="s">
        <v>113</v>
      </c>
      <c r="D41" s="11">
        <v>0</v>
      </c>
      <c r="E41" t="s">
        <v>38</v>
      </c>
      <c r="F41" t="s">
        <v>45</v>
      </c>
    </row>
    <row r="42">
      <c r="A42">
        <v>2</v>
      </c>
      <c r="B42" t="s">
        <v>133</v>
      </c>
      <c r="C42" t="s">
        <v>113</v>
      </c>
      <c r="D42" s="11">
        <v>0.005</v>
      </c>
      <c r="E42" t="s">
        <v>38</v>
      </c>
      <c r="F42" t="s">
        <v>83</v>
      </c>
    </row>
    <row r="43">
      <c r="A43">
        <v>1</v>
      </c>
      <c r="B43" t="s">
        <v>134</v>
      </c>
      <c r="C43" t="s">
        <v>109</v>
      </c>
      <c r="D43" s="11">
        <v>1</v>
      </c>
      <c r="E43" t="s">
        <v>24</v>
      </c>
      <c r="F43" t="s">
        <v>110</v>
      </c>
    </row>
    <row r="44">
      <c r="A44">
        <v>2</v>
      </c>
      <c r="B44" t="s">
        <v>112</v>
      </c>
      <c r="C44" t="s">
        <v>113</v>
      </c>
      <c r="D44" s="11">
        <v>0.32</v>
      </c>
      <c r="E44" t="s">
        <v>24</v>
      </c>
      <c r="F44" t="s">
        <v>70</v>
      </c>
    </row>
    <row r="45">
      <c r="A45">
        <v>2</v>
      </c>
      <c r="B45" t="s">
        <v>135</v>
      </c>
      <c r="C45" t="s">
        <v>113</v>
      </c>
      <c r="D45" s="11">
        <v>0.005</v>
      </c>
      <c r="E45" t="s">
        <v>38</v>
      </c>
      <c r="F45" t="s">
        <v>58</v>
      </c>
    </row>
    <row r="46">
      <c r="A46">
        <v>2</v>
      </c>
      <c r="B46" t="s">
        <v>115</v>
      </c>
      <c r="C46" t="s">
        <v>113</v>
      </c>
      <c r="D46" s="11">
        <v>0</v>
      </c>
      <c r="E46" t="s">
        <v>38</v>
      </c>
      <c r="F46" t="s">
        <v>96</v>
      </c>
    </row>
    <row r="47">
      <c r="A47">
        <v>2</v>
      </c>
      <c r="B47" t="s">
        <v>116</v>
      </c>
      <c r="C47" t="s">
        <v>113</v>
      </c>
      <c r="D47" s="11">
        <v>0</v>
      </c>
      <c r="E47" t="s">
        <v>38</v>
      </c>
      <c r="F47" t="s">
        <v>45</v>
      </c>
    </row>
    <row r="48">
      <c r="A48">
        <v>2</v>
      </c>
      <c r="B48" t="s">
        <v>136</v>
      </c>
      <c r="C48" t="s">
        <v>113</v>
      </c>
      <c r="D48" s="11">
        <v>0</v>
      </c>
      <c r="E48" t="s">
        <v>38</v>
      </c>
      <c r="F48" t="s">
        <v>45</v>
      </c>
    </row>
    <row r="49">
      <c r="A49">
        <v>2</v>
      </c>
      <c r="B49" t="s">
        <v>114</v>
      </c>
      <c r="C49" t="s">
        <v>113</v>
      </c>
      <c r="D49" s="11">
        <v>0.001</v>
      </c>
      <c r="E49" t="s">
        <v>34</v>
      </c>
      <c r="F49" t="s">
        <v>33</v>
      </c>
    </row>
    <row r="50">
      <c r="A50">
        <v>1</v>
      </c>
      <c r="B50" t="s">
        <v>137</v>
      </c>
      <c r="C50" t="s">
        <v>109</v>
      </c>
      <c r="D50" s="11">
        <v>1</v>
      </c>
      <c r="E50" t="s">
        <v>24</v>
      </c>
      <c r="F50" t="s">
        <v>110</v>
      </c>
    </row>
    <row r="51">
      <c r="A51">
        <v>2</v>
      </c>
      <c r="B51" t="s">
        <v>118</v>
      </c>
      <c r="C51" t="s">
        <v>113</v>
      </c>
      <c r="D51" s="11">
        <v>0.025</v>
      </c>
      <c r="E51" t="s">
        <v>34</v>
      </c>
      <c r="F51" t="s">
        <v>63</v>
      </c>
    </row>
    <row r="52">
      <c r="A52">
        <v>2</v>
      </c>
      <c r="B52" t="s">
        <v>125</v>
      </c>
      <c r="C52" t="s">
        <v>113</v>
      </c>
      <c r="D52" s="11">
        <v>0.005</v>
      </c>
      <c r="E52" t="s">
        <v>34</v>
      </c>
      <c r="F52" t="s">
        <v>96</v>
      </c>
    </row>
    <row r="53">
      <c r="A53">
        <v>2</v>
      </c>
      <c r="B53" t="s">
        <v>115</v>
      </c>
      <c r="C53" t="s">
        <v>113</v>
      </c>
      <c r="D53" s="11">
        <v>0</v>
      </c>
      <c r="E53" t="s">
        <v>38</v>
      </c>
      <c r="F53" t="s">
        <v>96</v>
      </c>
    </row>
    <row r="54">
      <c r="A54">
        <v>2</v>
      </c>
      <c r="B54" t="s">
        <v>116</v>
      </c>
      <c r="C54" t="s">
        <v>113</v>
      </c>
      <c r="D54" s="11">
        <v>0</v>
      </c>
      <c r="E54" t="s">
        <v>38</v>
      </c>
      <c r="F54" t="s">
        <v>45</v>
      </c>
    </row>
    <row r="55">
      <c r="A55">
        <v>2</v>
      </c>
      <c r="B55" t="s">
        <v>138</v>
      </c>
      <c r="C55" t="s">
        <v>113</v>
      </c>
      <c r="D55" s="11">
        <v>0.003</v>
      </c>
      <c r="E55" t="s">
        <v>38</v>
      </c>
      <c r="F55" t="s">
        <v>37</v>
      </c>
    </row>
    <row r="56">
      <c r="A56">
        <v>2</v>
      </c>
      <c r="B56" t="s">
        <v>139</v>
      </c>
      <c r="C56" t="s">
        <v>113</v>
      </c>
      <c r="D56" s="11">
        <v>0.004</v>
      </c>
      <c r="E56" t="s">
        <v>38</v>
      </c>
      <c r="F56" t="s">
        <v>37</v>
      </c>
    </row>
    <row r="57">
      <c r="A57">
        <v>2</v>
      </c>
      <c r="B57" t="s">
        <v>140</v>
      </c>
      <c r="C57" t="s">
        <v>113</v>
      </c>
      <c r="D57" s="11">
        <v>0.002</v>
      </c>
      <c r="E57" t="s">
        <v>38</v>
      </c>
      <c r="F57" t="s">
        <v>86</v>
      </c>
    </row>
    <row r="58">
      <c r="A58">
        <v>1</v>
      </c>
      <c r="B58" t="s">
        <v>141</v>
      </c>
      <c r="C58" t="s">
        <v>109</v>
      </c>
      <c r="D58" s="11">
        <v>1</v>
      </c>
      <c r="E58" t="s">
        <v>24</v>
      </c>
      <c r="F58" t="s">
        <v>110</v>
      </c>
    </row>
    <row r="59">
      <c r="A59">
        <v>2</v>
      </c>
      <c r="B59" t="s">
        <v>142</v>
      </c>
      <c r="C59" t="s">
        <v>113</v>
      </c>
      <c r="D59" s="11">
        <v>0.01</v>
      </c>
      <c r="E59" t="s">
        <v>38</v>
      </c>
      <c r="F59" t="s">
        <v>86</v>
      </c>
    </row>
    <row r="60">
      <c r="A60">
        <v>2</v>
      </c>
      <c r="B60" t="s">
        <v>143</v>
      </c>
      <c r="C60" t="s">
        <v>113</v>
      </c>
      <c r="D60" s="11">
        <v>0.003</v>
      </c>
      <c r="E60" t="s">
        <v>24</v>
      </c>
      <c r="F60" t="s">
        <v>70</v>
      </c>
    </row>
    <row r="61">
      <c r="A61">
        <v>2</v>
      </c>
      <c r="B61" t="s">
        <v>115</v>
      </c>
      <c r="C61" t="s">
        <v>113</v>
      </c>
      <c r="D61" s="11">
        <v>0</v>
      </c>
      <c r="E61" t="s">
        <v>38</v>
      </c>
      <c r="F61" t="s">
        <v>96</v>
      </c>
    </row>
    <row r="62">
      <c r="A62">
        <v>2</v>
      </c>
      <c r="B62" t="s">
        <v>144</v>
      </c>
      <c r="C62" t="s">
        <v>113</v>
      </c>
      <c r="D62" s="11">
        <v>0.001</v>
      </c>
      <c r="E62" t="s">
        <v>38</v>
      </c>
      <c r="F62" t="s">
        <v>58</v>
      </c>
    </row>
    <row r="63">
      <c r="A63">
        <v>1</v>
      </c>
      <c r="B63" t="s">
        <v>145</v>
      </c>
      <c r="C63" t="s">
        <v>109</v>
      </c>
      <c r="D63" s="11">
        <v>1</v>
      </c>
      <c r="E63" t="s">
        <v>24</v>
      </c>
      <c r="F63" t="s">
        <v>110</v>
      </c>
    </row>
    <row r="64">
      <c r="A64">
        <v>2</v>
      </c>
      <c r="B64" t="s">
        <v>135</v>
      </c>
      <c r="C64" t="s">
        <v>113</v>
      </c>
      <c r="D64" s="11">
        <v>0.003</v>
      </c>
      <c r="E64" t="s">
        <v>38</v>
      </c>
      <c r="F64" t="s">
        <v>58</v>
      </c>
    </row>
    <row r="65">
      <c r="A65">
        <v>2</v>
      </c>
      <c r="B65" t="s">
        <v>146</v>
      </c>
      <c r="C65" t="s">
        <v>113</v>
      </c>
      <c r="D65" s="11">
        <v>0.002</v>
      </c>
      <c r="E65" t="s">
        <v>38</v>
      </c>
      <c r="F65" t="s">
        <v>101</v>
      </c>
    </row>
    <row r="66">
      <c r="A66">
        <v>2</v>
      </c>
      <c r="B66" t="s">
        <v>147</v>
      </c>
      <c r="C66" t="s">
        <v>113</v>
      </c>
      <c r="D66" s="11">
        <v>0.001</v>
      </c>
      <c r="E66" t="s">
        <v>38</v>
      </c>
      <c r="F66" t="s">
        <v>101</v>
      </c>
    </row>
    <row r="67">
      <c r="A67">
        <v>2</v>
      </c>
      <c r="B67" t="s">
        <v>148</v>
      </c>
      <c r="C67" t="s">
        <v>113</v>
      </c>
      <c r="D67" s="11">
        <v>0.002</v>
      </c>
      <c r="E67" t="s">
        <v>38</v>
      </c>
      <c r="F67" t="s">
        <v>78</v>
      </c>
    </row>
    <row r="68">
      <c r="A68">
        <v>2</v>
      </c>
      <c r="B68" t="s">
        <v>149</v>
      </c>
      <c r="C68" t="s">
        <v>113</v>
      </c>
      <c r="D68" s="11">
        <v>0.02</v>
      </c>
      <c r="E68" t="s">
        <v>34</v>
      </c>
      <c r="F68" t="s">
        <v>63</v>
      </c>
    </row>
    <row r="69">
      <c r="A69">
        <v>2</v>
      </c>
      <c r="B69" t="s">
        <v>115</v>
      </c>
      <c r="C69" t="s">
        <v>113</v>
      </c>
      <c r="D69" s="11">
        <v>0.001</v>
      </c>
      <c r="E69" t="s">
        <v>38</v>
      </c>
      <c r="F69" t="s">
        <v>96</v>
      </c>
    </row>
    <row r="70">
      <c r="A70">
        <v>2</v>
      </c>
      <c r="B70" t="s">
        <v>116</v>
      </c>
      <c r="C70" t="s">
        <v>113</v>
      </c>
      <c r="D70" s="11">
        <v>0</v>
      </c>
      <c r="E70" t="s">
        <v>38</v>
      </c>
      <c r="F70"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150</v>
      </c>
      <c r="B1" t="s" s="2">
        <v>151</v>
      </c>
      <c r="C1" t="s" s="2">
        <v>152</v>
      </c>
      <c r="D1" t="s" s="2">
        <v>153</v>
      </c>
      <c r="E1" t="s" s="2">
        <v>154</v>
      </c>
      <c r="F1" t="s" s="2">
        <v>155</v>
      </c>
    </row>
    <row r="2">
      <c r="A2" t="s">
        <v>2</v>
      </c>
      <c r="B2">
        <v>1</v>
      </c>
      <c r="C2" t="s">
        <v>156</v>
      </c>
      <c r="D2" t="s" s="14">
        <v>157</v>
      </c>
      <c r="E2" t="s" s="14"/>
      <c r="F2"/>
    </row>
    <row r="3">
      <c r="A3" t="s">
        <v>158</v>
      </c>
      <c r="B3">
        <v>1</v>
      </c>
      <c r="C3"/>
      <c r="D3" t="s" s="14">
        <v>159</v>
      </c>
      <c r="E3" t="s" s="14"/>
      <c r="F3"/>
    </row>
    <row r="4">
      <c r="A4" t="s">
        <v>160</v>
      </c>
      <c r="B4">
        <v>1</v>
      </c>
      <c r="C4"/>
      <c r="D4" t="inlineStr" s="14">
        <is>
          <t>Dans la cuve du batteur, mélanger au fouet la moutarde, le jus de citron, le sel et le poivre. Ajouter la crème fraîche et le fromage blanc. Lisser. Ajouter les fines herbes hachées. Rectifier l'assaisonnement.</t>
        </is>
      </c>
      <c r="E4" t="s" s="14"/>
      <c r="F4"/>
    </row>
    <row r="5">
      <c r="A5" t="s">
        <v>161</v>
      </c>
      <c r="B5">
        <v>1</v>
      </c>
      <c r="C5"/>
      <c r="D5" t="s" s="14">
        <v>162</v>
      </c>
      <c r="E5" t="s" s="14">
        <v>163</v>
      </c>
      <c r="F5"/>
    </row>
    <row r="6">
      <c r="A6" t="s">
        <v>164</v>
      </c>
      <c r="B6">
        <v>1</v>
      </c>
      <c r="C6"/>
      <c r="D6" t="s" s="14">
        <v>165</v>
      </c>
      <c r="E6" t="s" s="14"/>
      <c r="F6"/>
    </row>
    <row r="7">
      <c r="A7" t="s">
        <v>166</v>
      </c>
      <c r="B7">
        <v>1</v>
      </c>
      <c r="C7"/>
      <c r="D7" t="inlineStr" s="14">
        <is>
          <t>Dans la cuve du batteur, mélanger le sel, le poivre, la moutarde, le vinaigre et le miel. Ajouter l'huile progressivement. Émulsionner l'ensemble des éléments. Rectifier l'assaisonnement.</t>
        </is>
      </c>
      <c r="E7" t="s" s="14"/>
      <c r="F7"/>
    </row>
    <row r="8">
      <c r="A8" t="s">
        <v>167</v>
      </c>
      <c r="B8">
        <v>1</v>
      </c>
      <c r="C8"/>
      <c r="D8" t="inlineStr" s="14">
        <is>
          <t>Dans la cuve du batteur, mélanger au fouet le roquefort préalablement écrasé, le sel, le poivre et la moutarde. Bien lisser. Ajouter le vinaigre de Xérès. Mélanger. Ajouter les deux huiles. Bien émulsionner. Rectifier l'assaisonnement.</t>
        </is>
      </c>
      <c r="E8" t="s" s="14"/>
      <c r="F8"/>
    </row>
    <row r="9">
      <c r="A9" t="s">
        <v>168</v>
      </c>
      <c r="B9">
        <v>1</v>
      </c>
      <c r="C9"/>
      <c r="D9" t="inlineStr" s="14">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9" t="s" s="14">
        <v>169</v>
      </c>
      <c r="F9"/>
    </row>
    <row r="10">
      <c r="A10" t="s">
        <v>170</v>
      </c>
      <c r="B10">
        <v>1</v>
      </c>
      <c r="C10"/>
      <c r="D10" t="inlineStr" s="14">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10" t="s" s="14"/>
      <c r="F10"/>
    </row>
    <row r="11">
      <c r="A11" t="s">
        <v>171</v>
      </c>
      <c r="B11">
        <v>1</v>
      </c>
      <c r="C11"/>
      <c r="D11" t="s" s="14">
        <v>172</v>
      </c>
      <c r="E11" t="s" s="14"/>
      <c r="F11"/>
    </row>
    <row r="12">
      <c r="A12" t="s">
        <v>173</v>
      </c>
      <c r="B12">
        <v>1</v>
      </c>
      <c r="C12"/>
      <c r="D12" t="inlineStr" s="14">
        <is>
          <t>Dans un cutter, hacher les pignons, l'ail et le basilic. Ajouter le parmesan, le sel et le poivre. Mixer finement. Ajouter progressivement l'huile d'olive. Mixer.</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7"/>
  <cols>
    <col min="1" max="1" width="22" customWidth="1"/>
    <col min="2" max="2" width="52" customWidth="1"/>
    <col min="3" max="3" width="14" customWidth="1"/>
    <col min="4" max="4" width="10" customWidth="1"/>
  </cols>
  <sheetData>
    <row r="1" customHeight="1" ht="24">
      <c r="A1" t="s" s="7">
        <v>174</v>
      </c>
      <c r="B1"/>
      <c r="C1"/>
      <c r="D1"/>
    </row>
    <row r="2">
      <c r="A2" t="str" s="15">
        <f>"GRO_CDC_205 · GRO.SAUCES · référence : "&amp;Besoins!B3&amp;" "&amp;Besoins!C3&amp;" · multiplicateur réglable sur la feuille ""Besoins"""</f>
        <v>GRO_CDC_205 · GRO.SAUCES · référence : 100 pc · multiplicateur réglable sur la feuille </v>
      </c>
      <c r="B2"/>
      <c r="C2"/>
      <c r="D2"/>
    </row>
    <row r="3">
      <c r="A3"/>
      <c r="B3"/>
      <c r="C3"/>
      <c r="D3"/>
    </row>
    <row r="4">
      <c r="A4" t="s" s="16">
        <v>175</v>
      </c>
      <c r="B4"/>
      <c r="C4"/>
      <c r="D4"/>
    </row>
    <row r="5">
      <c r="A5" t="s" s="17">
        <v>176</v>
      </c>
      <c r="B5" t="str" s="14">
        <f>"[COLLER] "&amp;Procedure!D2</f>
        <v>[COLLER] Voir La Cuisine de Collectivité (Grossmann &amp; Le Franc, BPI) pour la technique complète.</v>
      </c>
      <c r="C5"/>
      <c r="D5"/>
    </row>
    <row r="6">
      <c r="A6"/>
      <c r="B6"/>
      <c r="C6"/>
      <c r="D6"/>
    </row>
    <row r="7">
      <c r="A7" t="s" s="16">
        <v>177</v>
      </c>
      <c r="B7"/>
      <c r="C7"/>
      <c r="D7"/>
    </row>
    <row r="8">
      <c r="A8" t="s" s="17">
        <v>176</v>
      </c>
      <c r="B8" t="str" s="14">
        <f>Procedure!D3</f>
        <v>Dans la cuve du batteur, mélanger au fouet les yaourts, le jus de citron, le sel, le poivre et le piment. Lorsque le mélange est bien lisse, ajouter l'huile.</v>
      </c>
      <c r="C8"/>
      <c r="D8"/>
    </row>
    <row r="9">
      <c r="A9"/>
      <c r="B9" t="s">
        <v>178</v>
      </c>
      <c r="C9" s="11">
        <f>'Besoins'!$B$2*0.32</f>
        <v>0.32</v>
      </c>
      <c r="D9" t="s">
        <v>24</v>
      </c>
    </row>
    <row r="10">
      <c r="A10"/>
      <c r="B10" t="str">
        <f>Besoins!B11</f>
        <v>Piment vert frais — à réactualiser</v>
      </c>
      <c r="C10" s="11">
        <f>Besoins!E11</f>
        <v>0.00002</v>
      </c>
      <c r="D10" t="str">
        <f>Besoins!F11</f>
        <v>kg</v>
      </c>
    </row>
    <row r="11">
      <c r="A11"/>
      <c r="B11" t="s">
        <v>179</v>
      </c>
      <c r="C11" s="11">
        <f>'Besoins'!$B$2*0.0025</f>
        <v>0.0025</v>
      </c>
      <c r="D11" t="s">
        <v>34</v>
      </c>
    </row>
    <row r="12">
      <c r="A12"/>
      <c r="B12" t="s">
        <v>180</v>
      </c>
      <c r="C12" s="11">
        <f>'Besoins'!$B$2*0.00015</f>
        <v>0.00015</v>
      </c>
      <c r="D12" t="s">
        <v>38</v>
      </c>
    </row>
    <row r="13">
      <c r="A13"/>
      <c r="B13" t="s">
        <v>181</v>
      </c>
      <c r="C13" s="11">
        <f>'Besoins'!$B$2*0.0001</f>
        <v>0.0001</v>
      </c>
      <c r="D13" t="s">
        <v>38</v>
      </c>
    </row>
    <row r="14">
      <c r="A14"/>
      <c r="B14" t="s">
        <v>182</v>
      </c>
      <c r="C14" s="11">
        <f>'Besoins'!$B$2*0.0025</f>
        <v>0.0025</v>
      </c>
      <c r="D14" t="s">
        <v>34</v>
      </c>
    </row>
    <row r="15">
      <c r="A15"/>
      <c r="B15"/>
      <c r="C15"/>
      <c r="D15"/>
    </row>
    <row r="16">
      <c r="A16" t="s" s="16">
        <v>183</v>
      </c>
      <c r="B16"/>
      <c r="C16"/>
      <c r="D16"/>
    </row>
    <row r="17">
      <c r="A17" t="s" s="17">
        <v>176</v>
      </c>
      <c r="B17" t="str" s="14">
        <f>Procedure!D4</f>
        <v>Dans la cuve du batteur, mélanger au fouet la moutarde, le jus de citron, le sel et le poivre. Ajouter la crème fraîche et le fromage blanc. Lisser. Ajouter les fines herbes hachées. Rectifier l'assaisonnement.</v>
      </c>
      <c r="C17"/>
      <c r="D17"/>
    </row>
    <row r="18">
      <c r="A18"/>
      <c r="B18" t="str">
        <f>Besoins!B28</f>
        <v>Persil Ciboulette Cerfeuil frais haches</v>
      </c>
      <c r="C18" s="11">
        <f>Besoins!E28</f>
        <v>0.002</v>
      </c>
      <c r="D18" t="str">
        <f>Besoins!F28</f>
        <v>kg</v>
      </c>
    </row>
    <row r="19">
      <c r="A19"/>
      <c r="B19" t="str">
        <f>Besoins!B23</f>
        <v>Crème fraîche liquide 15% MG allégée</v>
      </c>
      <c r="C19" s="11">
        <f>Besoins!E23</f>
        <v>0.01</v>
      </c>
      <c r="D19" t="str">
        <f>Besoins!F23</f>
        <v>lt</v>
      </c>
    </row>
    <row r="20">
      <c r="A20"/>
      <c r="B20" t="str">
        <f>Besoins!B24</f>
        <v>Fromage blanc 0% MG</v>
      </c>
      <c r="C20" s="11">
        <f>Besoins!E24</f>
        <v>0.03</v>
      </c>
      <c r="D20" t="str">
        <f>Besoins!F24</f>
        <v>kg</v>
      </c>
    </row>
    <row r="21">
      <c r="A21"/>
      <c r="B21" t="s">
        <v>179</v>
      </c>
      <c r="C21" s="11">
        <f>'Besoins'!$B$2*0.0025</f>
        <v>0.0025</v>
      </c>
      <c r="D21" t="s">
        <v>34</v>
      </c>
    </row>
    <row r="22">
      <c r="A22"/>
      <c r="B22" t="s">
        <v>184</v>
      </c>
      <c r="C22" s="11">
        <f>'Besoins'!$B$2*0.0012</f>
        <v>0.0012</v>
      </c>
      <c r="D22" t="s">
        <v>38</v>
      </c>
    </row>
    <row r="23">
      <c r="A23"/>
      <c r="B23" t="s">
        <v>180</v>
      </c>
      <c r="C23" s="11">
        <f>'Besoins'!$B$2*0.0002</f>
        <v>0.0002</v>
      </c>
      <c r="D23" t="s">
        <v>38</v>
      </c>
    </row>
    <row r="24">
      <c r="A24"/>
      <c r="B24" t="s">
        <v>181</v>
      </c>
      <c r="C24" s="11">
        <f>'Besoins'!$B$2*0.00008</f>
        <v>0.00008</v>
      </c>
      <c r="D24" t="s">
        <v>38</v>
      </c>
    </row>
    <row r="25">
      <c r="A25"/>
      <c r="B25"/>
      <c r="C25"/>
      <c r="D25"/>
    </row>
    <row r="26">
      <c r="A26" t="s" s="16">
        <v>185</v>
      </c>
      <c r="B26"/>
      <c r="C26"/>
      <c r="D26"/>
    </row>
    <row r="27">
      <c r="A27" t="s" s="17">
        <v>176</v>
      </c>
      <c r="B27" t="str" s="14">
        <f>Procedure!D5</f>
        <v>Dans la cuve du batteur, dissoudre le sel et le poivre dans le vinaigre. Ajouter l'huile. Bien émulsionner les éléments.</v>
      </c>
      <c r="C27"/>
      <c r="D27"/>
    </row>
    <row r="28">
      <c r="A28"/>
      <c r="B28" t="s">
        <v>186</v>
      </c>
      <c r="C28" s="11">
        <f>'Besoins'!$B$2*0.0075</f>
        <v>0.0075</v>
      </c>
      <c r="D28" t="s">
        <v>34</v>
      </c>
    </row>
    <row r="29">
      <c r="A29"/>
      <c r="B29" t="s">
        <v>182</v>
      </c>
      <c r="C29" s="11">
        <f>'Besoins'!$B$2*0.03</f>
        <v>0.03</v>
      </c>
      <c r="D29" t="s">
        <v>34</v>
      </c>
    </row>
    <row r="30">
      <c r="A30"/>
      <c r="B30" t="s">
        <v>180</v>
      </c>
      <c r="C30" s="11">
        <f>'Besoins'!$B$2*0.00015</f>
        <v>0.00015</v>
      </c>
      <c r="D30" t="s">
        <v>38</v>
      </c>
    </row>
    <row r="31">
      <c r="A31"/>
      <c r="B31" t="s">
        <v>181</v>
      </c>
      <c r="C31" s="11">
        <f>'Besoins'!$B$2*0.00006</f>
        <v>0.00006</v>
      </c>
      <c r="D31" t="s">
        <v>38</v>
      </c>
    </row>
    <row r="32">
      <c r="A32"/>
      <c r="B32" t="str" s="18">
        <f>"ℹ "&amp;Procedure!E5</f>
        <v>ℹ</v>
      </c>
      <c r="C32"/>
      <c r="D32"/>
    </row>
    <row r="33">
      <c r="A33"/>
      <c r="B33"/>
      <c r="C33"/>
      <c r="D33"/>
    </row>
    <row r="34">
      <c r="A34" t="s" s="16">
        <v>187</v>
      </c>
      <c r="B34"/>
      <c r="C34"/>
      <c r="D34"/>
    </row>
    <row r="35">
      <c r="A35" t="s" s="17">
        <v>176</v>
      </c>
      <c r="B35" t="str" s="14">
        <f>Procedure!D6</f>
        <v>Dans la cuve du batteur, mélanger au fouet le sel, le poivre, la moutarde et le vinaigre. Ajouter progressivement l'huile. Émulsionner.</v>
      </c>
      <c r="C35"/>
      <c r="D35"/>
    </row>
    <row r="36">
      <c r="A36"/>
      <c r="B36" t="s">
        <v>186</v>
      </c>
      <c r="C36" s="11">
        <f>'Besoins'!$B$2*0.005</f>
        <v>0.005</v>
      </c>
      <c r="D36" t="s">
        <v>34</v>
      </c>
    </row>
    <row r="37">
      <c r="A37"/>
      <c r="B37" t="s">
        <v>182</v>
      </c>
      <c r="C37" s="11">
        <f>'Besoins'!$B$2*0.03</f>
        <v>0.03</v>
      </c>
      <c r="D37" t="s">
        <v>34</v>
      </c>
    </row>
    <row r="38">
      <c r="A38"/>
      <c r="B38" t="s">
        <v>184</v>
      </c>
      <c r="C38" s="11">
        <f>'Besoins'!$B$2*0.00125</f>
        <v>0.00125</v>
      </c>
      <c r="D38" t="s">
        <v>38</v>
      </c>
    </row>
    <row r="39">
      <c r="A39"/>
      <c r="B39" t="s">
        <v>180</v>
      </c>
      <c r="C39" s="11">
        <f>'Besoins'!$B$2*0.00015</f>
        <v>0.00015</v>
      </c>
      <c r="D39" t="s">
        <v>38</v>
      </c>
    </row>
    <row r="40">
      <c r="A40"/>
      <c r="B40" t="s">
        <v>181</v>
      </c>
      <c r="C40" s="11">
        <f>'Besoins'!$B$2*0.00006</f>
        <v>0.00006</v>
      </c>
      <c r="D40" t="s">
        <v>38</v>
      </c>
    </row>
    <row r="41">
      <c r="A41"/>
      <c r="B41"/>
      <c r="C41"/>
      <c r="D41"/>
    </row>
    <row r="42">
      <c r="A42" t="s" s="16">
        <v>188</v>
      </c>
      <c r="B42"/>
      <c r="C42"/>
      <c r="D42"/>
    </row>
    <row r="43">
      <c r="A43" t="s" s="17">
        <v>176</v>
      </c>
      <c r="B43" t="str" s="14">
        <f>Procedure!D7</f>
        <v>Dans la cuve du batteur, mélanger le sel, le poivre, la moutarde, le vinaigre et le miel. Ajouter l'huile progressivement. Émulsionner l'ensemble des éléments. Rectifier l'assaisonnement.</v>
      </c>
      <c r="C43"/>
      <c r="D43"/>
    </row>
    <row r="44">
      <c r="A44"/>
      <c r="B44" t="str">
        <f>Besoins!B10</f>
        <v>Vinaigre hydromel</v>
      </c>
      <c r="C44" s="11">
        <f>Besoins!E10</f>
        <v>0.0004</v>
      </c>
      <c r="D44" t="str">
        <f>Besoins!F10</f>
        <v>lt</v>
      </c>
    </row>
    <row r="45">
      <c r="A45"/>
      <c r="B45" t="s">
        <v>182</v>
      </c>
      <c r="C45" s="11">
        <f>'Besoins'!$B$2*0.03</f>
        <v>0.03</v>
      </c>
      <c r="D45" t="s">
        <v>34</v>
      </c>
    </row>
    <row r="46">
      <c r="A46"/>
      <c r="B46" t="s">
        <v>184</v>
      </c>
      <c r="C46" s="11">
        <f>'Besoins'!$B$2*0.001</f>
        <v>0.001</v>
      </c>
      <c r="D46" t="s">
        <v>38</v>
      </c>
    </row>
    <row r="47">
      <c r="A47"/>
      <c r="B47" t="s">
        <v>180</v>
      </c>
      <c r="C47" s="11">
        <f>'Besoins'!$B$2*0.00015</f>
        <v>0.00015</v>
      </c>
      <c r="D47" t="s">
        <v>38</v>
      </c>
    </row>
    <row r="48">
      <c r="A48"/>
      <c r="B48" t="s">
        <v>181</v>
      </c>
      <c r="C48" s="11">
        <f>'Besoins'!$B$2*0.00006</f>
        <v>0.00006</v>
      </c>
      <c r="D48" t="s">
        <v>38</v>
      </c>
    </row>
    <row r="49">
      <c r="A49"/>
      <c r="B49" t="str">
        <f>Besoins!B30</f>
        <v>Miel de tournesol cristallisé</v>
      </c>
      <c r="C49" s="11">
        <f>Besoins!E30</f>
        <v>0.004</v>
      </c>
      <c r="D49" t="str">
        <f>Besoins!F30</f>
        <v>kg</v>
      </c>
    </row>
    <row r="50">
      <c r="A50"/>
      <c r="B50"/>
      <c r="C50"/>
      <c r="D50"/>
    </row>
    <row r="51">
      <c r="A51" t="s" s="16">
        <v>189</v>
      </c>
      <c r="B51"/>
      <c r="C51"/>
      <c r="D51"/>
    </row>
    <row r="52">
      <c r="A52" t="s" s="17">
        <v>176</v>
      </c>
      <c r="B52" t="str" s="14">
        <f>Procedure!D8</f>
        <v>Dans la cuve du batteur, mélanger au fouet le roquefort préalablement écrasé, le sel, le poivre et la moutarde. Bien lisser. Ajouter le vinaigre de Xérès. Mélanger. Ajouter les deux huiles. Bien émulsionner. Rectifier l'assaisonnement.</v>
      </c>
      <c r="C52"/>
      <c r="D52"/>
    </row>
    <row r="53">
      <c r="A53"/>
      <c r="B53" t="str">
        <f>Besoins!B14</f>
        <v>Vinaigre de Xérès</v>
      </c>
      <c r="C53" s="11">
        <f>Besoins!E14</f>
        <v>0.0075</v>
      </c>
      <c r="D53" t="str">
        <f>Besoins!F14</f>
        <v>lt</v>
      </c>
    </row>
    <row r="54">
      <c r="A54"/>
      <c r="B54" t="str">
        <f>Besoins!B19</f>
        <v>Huile de colza raffinée vrac</v>
      </c>
      <c r="C54" s="11">
        <f>Besoins!E19</f>
        <v>0.02</v>
      </c>
      <c r="D54" t="str">
        <f>Besoins!F19</f>
        <v>lt</v>
      </c>
    </row>
    <row r="55">
      <c r="A55"/>
      <c r="B55" t="str">
        <f>Besoins!B26</f>
        <v>ROQUEFORT AOC</v>
      </c>
      <c r="C55" s="11">
        <f>Besoins!E26</f>
        <v>0.005</v>
      </c>
      <c r="D55" t="str">
        <f>Besoins!F26</f>
        <v>kg</v>
      </c>
    </row>
    <row r="56">
      <c r="A56"/>
      <c r="B56" t="s">
        <v>184</v>
      </c>
      <c r="C56" s="11">
        <f>'Besoins'!$B$2*0.001</f>
        <v>0.001</v>
      </c>
      <c r="D56" t="s">
        <v>38</v>
      </c>
    </row>
    <row r="57">
      <c r="A57"/>
      <c r="B57" t="s">
        <v>180</v>
      </c>
      <c r="C57" s="11">
        <f>'Besoins'!$B$2*0.00015</f>
        <v>0.00015</v>
      </c>
      <c r="D57" t="s">
        <v>38</v>
      </c>
    </row>
    <row r="58">
      <c r="A58"/>
      <c r="B58" t="s">
        <v>181</v>
      </c>
      <c r="C58" s="11">
        <f>'Besoins'!$B$2*0.00006</f>
        <v>0.00006</v>
      </c>
      <c r="D58" t="s">
        <v>38</v>
      </c>
    </row>
    <row r="59">
      <c r="A59"/>
      <c r="B59"/>
      <c r="C59"/>
      <c r="D59"/>
    </row>
    <row r="60">
      <c r="A60" t="s" s="16">
        <v>190</v>
      </c>
      <c r="B60"/>
      <c r="C60"/>
      <c r="D60"/>
    </row>
    <row r="61">
      <c r="A61" t="s" s="17">
        <v>176</v>
      </c>
      <c r="B61" t="str" s="14">
        <f>Procedure!D9</f>
        <v>Au four, torréfier les pignons sur une plaque à pâtisserie à + 170 °C. Au cutter, concasser finement les pignons grillés. Dans la cuve du batteur, mélanger au fouet les yaourts, le jus de citron, le sel, le poivre et le safran. Bien lisser. Ajouter les pignons concassés et grillés.</v>
      </c>
      <c r="C61"/>
      <c r="D61"/>
    </row>
    <row r="62">
      <c r="A62"/>
      <c r="B62" t="s">
        <v>178</v>
      </c>
      <c r="C62" s="11">
        <f>'Besoins'!$B$2*0.32</f>
        <v>0.32</v>
      </c>
      <c r="D62" t="s">
        <v>24</v>
      </c>
    </row>
    <row r="63">
      <c r="A63"/>
      <c r="B63" t="s">
        <v>191</v>
      </c>
      <c r="C63" s="11">
        <f>'Besoins'!$B$2*0.005</f>
        <v>0.005</v>
      </c>
      <c r="D63" t="s">
        <v>38</v>
      </c>
    </row>
    <row r="64">
      <c r="A64"/>
      <c r="B64" t="s">
        <v>180</v>
      </c>
      <c r="C64" s="11">
        <f>'Besoins'!$B$2*0.00015</f>
        <v>0.00015</v>
      </c>
      <c r="D64" t="s">
        <v>38</v>
      </c>
    </row>
    <row r="65">
      <c r="A65"/>
      <c r="B65" t="s">
        <v>181</v>
      </c>
      <c r="C65" s="11">
        <f>'Besoins'!$B$2*0.00006</f>
        <v>0.00006</v>
      </c>
      <c r="D65" t="s">
        <v>38</v>
      </c>
    </row>
    <row r="66">
      <c r="A66"/>
      <c r="B66" t="str">
        <f>Besoins!B13</f>
        <v>Safran filaments (Iran)</v>
      </c>
      <c r="C66" s="11">
        <f>Besoins!E13</f>
        <v>0.00006</v>
      </c>
      <c r="D66" t="str">
        <f>Besoins!F13</f>
        <v>kg</v>
      </c>
    </row>
    <row r="67">
      <c r="A67"/>
      <c r="B67" t="s">
        <v>179</v>
      </c>
      <c r="C67" s="11">
        <f>'Besoins'!$B$2*0.0005</f>
        <v>0.0005</v>
      </c>
      <c r="D67" t="s">
        <v>34</v>
      </c>
    </row>
    <row r="68">
      <c r="A68"/>
      <c r="B68" t="str" s="18">
        <f>"ℹ "&amp;Procedure!E9</f>
        <v>ℹ</v>
      </c>
      <c r="C68"/>
      <c r="D68"/>
    </row>
    <row r="69">
      <c r="A69"/>
      <c r="B69"/>
      <c r="C69"/>
      <c r="D69"/>
    </row>
    <row r="70">
      <c r="A70" t="s" s="16">
        <v>192</v>
      </c>
      <c r="B70"/>
      <c r="C70"/>
      <c r="D70"/>
    </row>
    <row r="71">
      <c r="A71" t="s" s="17">
        <v>176</v>
      </c>
      <c r="B71" t="str" s="14">
        <f>Procedure!D10</f>
        <v>Au mixeur, hacher grossièrement les cornichons. Réserver. Au mixeur, hacher finement les aromates. Réserver. Dans la cuve du batteur, mélanger au fouet d'abord le sel, le poivre et le vinaigre. Ajouter l'huile. Bien émulsionner. Ajouter les aromates. Rectifier l'assaisonnement.</v>
      </c>
      <c r="C71"/>
      <c r="D71"/>
    </row>
    <row r="72">
      <c r="A72"/>
      <c r="B72" t="s">
        <v>186</v>
      </c>
      <c r="C72" s="11">
        <f>'Besoins'!$B$2*0.005</f>
        <v>0.005</v>
      </c>
      <c r="D72" t="s">
        <v>34</v>
      </c>
    </row>
    <row r="73">
      <c r="A73"/>
      <c r="B73" t="str">
        <f>Besoins!B27</f>
        <v>Cerfeuil Persil Estragon frais haches</v>
      </c>
      <c r="C73" s="11">
        <f>Besoins!E27</f>
        <v>0.0015</v>
      </c>
      <c r="D73" t="str">
        <f>Besoins!F27</f>
        <v>kg</v>
      </c>
    </row>
    <row r="74">
      <c r="A74"/>
      <c r="B74" t="s">
        <v>182</v>
      </c>
      <c r="C74" s="11">
        <f>'Besoins'!$B$2*0.025</f>
        <v>0.025</v>
      </c>
      <c r="D74" t="s">
        <v>34</v>
      </c>
    </row>
    <row r="75">
      <c r="A75"/>
      <c r="B75" t="s">
        <v>180</v>
      </c>
      <c r="C75" s="11">
        <f>'Besoins'!$B$2*0.00015</f>
        <v>0.00015</v>
      </c>
      <c r="D75" t="s">
        <v>38</v>
      </c>
    </row>
    <row r="76">
      <c r="A76"/>
      <c r="B76" t="s">
        <v>181</v>
      </c>
      <c r="C76" s="11">
        <f>'Besoins'!$B$2*0.00006</f>
        <v>0.00006</v>
      </c>
      <c r="D76" t="s">
        <v>38</v>
      </c>
    </row>
    <row r="77">
      <c r="A77"/>
      <c r="B77" t="str">
        <f>Besoins!B8</f>
        <v>Câpres au vinaigre bocal</v>
      </c>
      <c r="C77" s="11">
        <f>Besoins!E8</f>
        <v>0.003</v>
      </c>
      <c r="D77" t="str">
        <f>Besoins!F8</f>
        <v>kg</v>
      </c>
    </row>
    <row r="78">
      <c r="A78"/>
      <c r="B78" t="str">
        <f>Besoins!B9</f>
        <v>Cornichons fins au vinaigre bocal</v>
      </c>
      <c r="C78" s="11">
        <f>Besoins!E9</f>
        <v>0.004</v>
      </c>
      <c r="D78" t="str">
        <f>Besoins!F9</f>
        <v>kg</v>
      </c>
    </row>
    <row r="79">
      <c r="A79"/>
      <c r="B79"/>
      <c r="C79"/>
      <c r="D79"/>
    </row>
    <row r="80">
      <c r="A80" t="s" s="16">
        <v>193</v>
      </c>
      <c r="B80"/>
      <c r="C80"/>
      <c r="D80"/>
    </row>
    <row r="81">
      <c r="A81" t="s" s="17">
        <v>176</v>
      </c>
      <c r="B81" t="str" s="14">
        <f>Procedure!D11</f>
        <v>Mixer le raifort. Dans une terrine, mélanger intimement le raifort haché très finement, le sel, le sucre et la crème épaisse.</v>
      </c>
      <c r="C81"/>
      <c r="D81"/>
    </row>
    <row r="82">
      <c r="A82"/>
      <c r="B82" t="str">
        <f>Besoins!B29</f>
        <v>Raifort frais</v>
      </c>
      <c r="C82" s="11">
        <f>Besoins!E29</f>
        <v>0.01</v>
      </c>
      <c r="D82" t="str">
        <f>Besoins!F29</f>
        <v>kg</v>
      </c>
    </row>
    <row r="83">
      <c r="A83"/>
      <c r="B83" t="str">
        <f>Besoins!B21</f>
        <v>CRÈME FRAÎCHE épaisse 30% MG 5 litres</v>
      </c>
      <c r="C83" s="11">
        <f>Besoins!E21</f>
        <v>0.003</v>
      </c>
      <c r="D83" t="str">
        <f>Besoins!F21</f>
        <v>pc</v>
      </c>
    </row>
    <row r="84">
      <c r="A84"/>
      <c r="B84" t="s">
        <v>180</v>
      </c>
      <c r="C84" s="11">
        <f>'Besoins'!$B$2*0.0002</f>
        <v>0.0002</v>
      </c>
      <c r="D84" t="s">
        <v>38</v>
      </c>
    </row>
    <row r="85">
      <c r="A85"/>
      <c r="B85" t="str">
        <f>Besoins!B17</f>
        <v>Sucre poudre sac 1kg</v>
      </c>
      <c r="C85" s="11">
        <f>Besoins!E17</f>
        <v>0.0005</v>
      </c>
      <c r="D85" t="str">
        <f>Besoins!F17</f>
        <v>kg</v>
      </c>
    </row>
    <row r="86">
      <c r="A86"/>
      <c r="B86"/>
      <c r="C86"/>
      <c r="D86"/>
    </row>
    <row r="87">
      <c r="A87" t="s" s="16">
        <v>194</v>
      </c>
      <c r="B87"/>
      <c r="C87"/>
      <c r="D87"/>
    </row>
    <row r="88">
      <c r="A88" t="s" s="17">
        <v>176</v>
      </c>
      <c r="B88" t="str" s="14">
        <f>Procedure!D12</f>
        <v>Dans un cutter, hacher les pignons, l'ail et le basilic. Ajouter le parmesan, le sel et le poivre. Mixer finement. Ajouter progressivement l'huile d'olive. Mixer.</v>
      </c>
      <c r="C88"/>
      <c r="D88"/>
    </row>
    <row r="89">
      <c r="A89"/>
      <c r="B89" t="str">
        <f>Besoins!B34</f>
        <v>Basilic IQF</v>
      </c>
      <c r="C89" s="11">
        <f>Besoins!E34</f>
        <v>0.0016</v>
      </c>
      <c r="D89" t="str">
        <f>Besoins!F34</f>
        <v>kg</v>
      </c>
    </row>
    <row r="90">
      <c r="A90"/>
      <c r="B90" t="s">
        <v>191</v>
      </c>
      <c r="C90" s="11">
        <f>'Besoins'!$B$2*0.0025</f>
        <v>0.0025</v>
      </c>
      <c r="D90" t="s">
        <v>38</v>
      </c>
    </row>
    <row r="91">
      <c r="A91"/>
      <c r="B91" t="str">
        <f>Besoins!B33</f>
        <v>Ail haché IQF</v>
      </c>
      <c r="C91" s="11">
        <f>Besoins!E33</f>
        <v>0.001</v>
      </c>
      <c r="D91" t="str">
        <f>Besoins!F33</f>
        <v>kg</v>
      </c>
    </row>
    <row r="92">
      <c r="A92"/>
      <c r="B92" t="str">
        <f>Besoins!B25</f>
        <v>Parmesan râpé (Parmigiano)</v>
      </c>
      <c r="C92" s="11">
        <f>Besoins!E25</f>
        <v>0.002</v>
      </c>
      <c r="D92" t="str">
        <f>Besoins!F25</f>
        <v>kg</v>
      </c>
    </row>
    <row r="93">
      <c r="A93"/>
      <c r="B93" t="str">
        <f>Besoins!B18</f>
        <v>Huile d'olive vierge pure</v>
      </c>
      <c r="C93" s="11">
        <f>Besoins!E18</f>
        <v>0.02</v>
      </c>
      <c r="D93" t="str">
        <f>Besoins!F18</f>
        <v>lt</v>
      </c>
    </row>
    <row r="94">
      <c r="A94"/>
      <c r="B94" t="s">
        <v>180</v>
      </c>
      <c r="C94" s="11">
        <f>'Besoins'!$B$2*0.0005</f>
        <v>0.0005</v>
      </c>
      <c r="D94" t="s">
        <v>38</v>
      </c>
    </row>
    <row r="95">
      <c r="A95"/>
      <c r="B95" t="s">
        <v>181</v>
      </c>
      <c r="C95" s="11">
        <f>'Besoins'!$B$2*0.00012</f>
        <v>0.00012</v>
      </c>
      <c r="D95" t="s">
        <v>38</v>
      </c>
    </row>
    <row r="96">
      <c r="A96"/>
      <c r="B96"/>
      <c r="C96"/>
      <c r="D96"/>
    </row>
    <row r="97">
      <c r="A97" t="s" s="19">
        <v>21</v>
      </c>
      <c r="B97"/>
      <c r="C97"/>
      <c r="D97"/>
    </row>
  </sheetData>
  <sheetProtection sheet="1"/>
  <mergeCells count="27">
    <mergeCell ref="A1:D1"/>
    <mergeCell ref="A2:D2"/>
    <mergeCell ref="A4:D4"/>
    <mergeCell ref="B5:D5"/>
    <mergeCell ref="A7:D7"/>
    <mergeCell ref="B8:D8"/>
    <mergeCell ref="A16:D16"/>
    <mergeCell ref="B17:D17"/>
    <mergeCell ref="A26:D26"/>
    <mergeCell ref="B27:D27"/>
    <mergeCell ref="B32:D32"/>
    <mergeCell ref="A34:D34"/>
    <mergeCell ref="B35:D35"/>
    <mergeCell ref="A42:D42"/>
    <mergeCell ref="B43:D43"/>
    <mergeCell ref="A51:D51"/>
    <mergeCell ref="B52:D52"/>
    <mergeCell ref="A60:D60"/>
    <mergeCell ref="B61:D61"/>
    <mergeCell ref="B68:D68"/>
    <mergeCell ref="A70:D70"/>
    <mergeCell ref="B71:D71"/>
    <mergeCell ref="A80:D80"/>
    <mergeCell ref="B81:D81"/>
    <mergeCell ref="A87:D87"/>
    <mergeCell ref="B88:D88"/>
    <mergeCell ref="A97:D9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2026-09-15T12:38:00Z</dcterms:created>
  <dc:title>SAUCES FROIDES DIVERSES</dc:title>
  <dc:subject/>
  <dc:creator>CUIS.web</dc:creator>
  <cp:lastModifiedBy/>
  <cp:keywords/>
  <dc:description>Export automatique — moteur récursif d'origine : Bernard Vandendaele</dc:description>
  <cp:category/>
  <dc:language>en-US</dc:language>
  <dcterms:modified xsi:type="dcterms:W3CDTF">2026-09-15T12:38:00Z</dcterms:modified>
  <cp:revision>1</cp:revision>
</cp:coreProperties>
</file>