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<sst xmlns="http://schemas.openxmlformats.org/spreadsheetml/2006/main" count="120" uniqueCount="120">
  <si>
    <t>Besoins matière</t>
  </si>
  <si>
    <t>Multiplicateur souhaité</t>
  </si>
  <si>
    <t>Quantité de référence</t>
  </si>
  <si>
    <t>pc</t>
  </si>
  <si>
    <t>Quantité obtenue</t>
  </si>
  <si>
    <t>Code</t>
  </si>
  <si>
    <t>Matière première</t>
  </si>
  <si>
    <t>Classe</t>
  </si>
  <si>
    <t>Base (×1, modifiable)</t>
  </si>
  <si>
    <t>Quantité</t>
  </si>
  <si>
    <t>Unité</t>
  </si>
  <si>
    <t>Coût</t>
  </si>
  <si>
    <t>00000873</t>
  </si>
  <si>
    <t>GINGEMBRE EN POUDRE</t>
  </si>
  <si>
    <t>Eléments divers</t>
  </si>
  <si>
    <t>kg</t>
  </si>
  <si>
    <t>BIERE-BLONDE</t>
  </si>
  <si>
    <t>Bière blonde de cuisson (33cl)</t>
  </si>
  <si>
    <t>Vins et bières de cuisson</t>
  </si>
  <si>
    <t>lt</t>
  </si>
  <si>
    <t>00000061</t>
  </si>
  <si>
    <t>EAU</t>
  </si>
  <si>
    <t>Matières diverses (à trier)</t>
  </si>
  <si>
    <t>EPI-GENIEVRE-GRA</t>
  </si>
  <si>
    <t>Grains de genievre</t>
  </si>
  <si>
    <t>Épices en poudre et graines</t>
  </si>
  <si>
    <t>RNME101411</t>
  </si>
  <si>
    <t>Moutarde de Dijon seau 5kg</t>
  </si>
  <si>
    <t>Assaisonnements et corps gras</t>
  </si>
  <si>
    <t>RNME101406</t>
  </si>
  <si>
    <t>Vinaigre vin rouge 6° bouteille 1,5L</t>
  </si>
  <si>
    <t>u</t>
  </si>
  <si>
    <t>PAIN-EPICES</t>
  </si>
  <si>
    <t>Pain d'epices tranche</t>
  </si>
  <si>
    <t>Pâtisserie épicerie sucrée</t>
  </si>
  <si>
    <t>RNME101466</t>
  </si>
  <si>
    <t>Sucre poudre sac 1kg</t>
  </si>
  <si>
    <t>FAR-T55</t>
  </si>
  <si>
    <t>Farine de blé T55</t>
  </si>
  <si>
    <t>Farines de blé</t>
  </si>
  <si>
    <t>KNORR-FBLIE-STD</t>
  </si>
  <si>
    <t>Fonds Brun Lié (Knorr Professional)</t>
  </si>
  <si>
    <t>Fonds déshydratés et poudres</t>
  </si>
  <si>
    <t>BEU-DOUX</t>
  </si>
  <si>
    <t>Beurre doux 82% MG plaquette</t>
  </si>
  <si>
    <t>Beurres et margarines</t>
  </si>
  <si>
    <t>RNM4G100918</t>
  </si>
  <si>
    <t>Oignons émincés 4G</t>
  </si>
  <si>
    <t>Légumes 4ème et 5ème gamme</t>
  </si>
  <si>
    <t>SUC-CASSO</t>
  </si>
  <si>
    <t>Cassonade brune</t>
  </si>
  <si>
    <t>Sucres et édulcorants</t>
  </si>
  <si>
    <t>RNMS00786</t>
  </si>
  <si>
    <t>Petits oignons blancs surgelés</t>
  </si>
  <si>
    <t>Pommes de terre surgelées</t>
  </si>
  <si>
    <t>RNM0580162</t>
  </si>
  <si>
    <t>BOEUF vache (basse côte) semi-paré U.E. sous-vide</t>
  </si>
  <si>
    <t>Porc frais</t>
  </si>
  <si>
    <t>RNM57228224</t>
  </si>
  <si>
    <t>BOEUF vache (coeur de rumsteck) prêt à découper U.E. sous-vide</t>
  </si>
  <si>
    <t>Total</t>
  </si>
  <si>
    <t>Recette</t>
  </si>
  <si>
    <t>#</t>
  </si>
  <si>
    <t>Verbe</t>
  </si>
  <si>
    <t>Étape</t>
  </si>
  <si>
    <t>Précision technique</t>
  </si>
  <si>
    <t>Durée</t>
  </si>
  <si>
    <t>CARBONADE FLAMANDE</t>
  </si>
  <si>
    <t>METTRE EN PLACE</t>
  </si>
  <si>
    <t>CONFECTIONNER</t>
  </si>
  <si>
    <t>MARINER</t>
  </si>
  <si>
    <t>85 min (cuisson)</t>
  </si>
  <si>
    <t>SAUTER</t>
  </si>
  <si>
    <t>105 min (cuisson)</t>
  </si>
  <si>
    <t>MARQUER</t>
  </si>
  <si>
    <t>113 min (cuisson)</t>
  </si>
  <si>
    <t>DÉCANTER</t>
  </si>
  <si>
    <t>125 min (repos)</t>
  </si>
  <si>
    <t>DRESSER</t>
  </si>
  <si>
    <t>SERVIR</t>
  </si>
  <si>
    <t>Servir - Servir la viande nappée de sauce avec les oignons glacés à brun apparents.</t>
  </si>
  <si>
    <t>Fond brun de veau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</si>
  <si>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</si>
  <si>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</si>
  <si>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</si>
  <si>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</si>
  <si>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</si>
  <si>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</si>
  <si>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</si>
  <si>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BOEUF vache (basse côte) semi-paré U.E. sous-vide</t>
  </si>
  <si>
    <t>matiere</t>
  </si>
  <si>
    <t xml:space="preserve">    ↳ BOEUF vache (coeur de rumsteck) prêt à découper U.E. sous-vide</t>
  </si>
  <si>
    <t xml:space="preserve">    ↳ Oignons émincés 4G</t>
  </si>
  <si>
    <t xml:space="preserve">    ↳ Petits oignons blancs surgelés</t>
  </si>
  <si>
    <t xml:space="preserve">    ↳ Bière blonde de cuisson (33cl)</t>
  </si>
  <si>
    <t xml:space="preserve">    ↳ Fond brun de veau reconstitue (collectivite)</t>
  </si>
  <si>
    <t xml:space="preserve">        ↳ EAU</t>
  </si>
  <si>
    <t xml:space="preserve">        ↳ Fonds Brun Lié (Knorr Professional)</t>
  </si>
  <si>
    <t xml:space="preserve">    ↳ Farine de blé T55</t>
  </si>
  <si>
    <t xml:space="preserve">    ↳ Moutarde de Dijon seau 5kg</t>
  </si>
  <si>
    <t xml:space="preserve">    ↳ GINGEMBRE EN POUDRE</t>
  </si>
  <si>
    <t xml:space="preserve">    ↳ Beurre doux 82% MG plaquette</t>
  </si>
  <si>
    <t xml:space="preserve">    ↳ Sucre poudre sac 1kg</t>
  </si>
  <si>
    <t xml:space="preserve">    ↳ Cassonade brune</t>
  </si>
  <si>
    <t xml:space="preserve">    ↳ Vinaigre vin rouge 6° bouteille 1,5L</t>
  </si>
  <si>
    <t xml:space="preserve">    ↳ Pain d'epices tranche</t>
  </si>
  <si>
    <t xml:space="preserve">    ↳ Grains de genievre</t>
  </si>
  <si>
    <t>Fiche technique — CARBONADE FLAMANDE</t>
  </si>
  <si>
    <t>CARBONADE FLAMANDE  GRO_CDC_131</t>
  </si>
  <si>
    <t>1.</t>
  </si>
  <si>
    <t>2.</t>
  </si>
  <si>
    <t>3.</t>
  </si>
  <si>
    <t>4.</t>
  </si>
  <si>
    <t>5.</t>
  </si>
  <si>
    <t>6.</t>
  </si>
  <si>
    <t>7.</t>
  </si>
  <si>
    <t>8.</t>
  </si>
  <si>
    <t>9.</t>
  </si>
  <si>
    <t>↳ Fond brun de veau reconstitue (collectivite)  GRO-FOND-VEAU</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</si>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</sst>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0.01</v>
      </c>
      <c r="E7" s="6">
        <f>D7*$B$2</f>
        <v>0.01</v>
      </c>
      <c r="F7" t="s">
        <v>15</v>
      </c>
      <c r="G7" s="9">
        <f>E7*30.9875</f>
        <v>0.309875</v>
      </c>
    </row>
    <row r="8">
      <c r="A8" t="s">
        <v>16</v>
      </c>
      <c r="B8" t="s">
        <v>17</v>
      </c>
      <c r="C8" t="s">
        <v>18</v>
      </c>
      <c r="D8" s="4">
        <v>7</v>
      </c>
      <c r="E8" s="6">
        <f>D8*$B$2</f>
        <v>7</v>
      </c>
      <c r="F8" t="s">
        <v>19</v>
      </c>
      <c r="G8" s="9">
        <f>E8*1.8</f>
        <v>12.6</v>
      </c>
    </row>
    <row r="9">
      <c r="A9" t="s" s="8">
        <v>20</v>
      </c>
      <c r="B9" t="s">
        <v>21</v>
      </c>
      <c r="C9" t="s">
        <v>22</v>
      </c>
      <c r="D9" s="4">
        <v>6.825</v>
      </c>
      <c r="E9" s="6">
        <f>D9*$B$2</f>
        <v>6.825</v>
      </c>
      <c r="F9" t="s">
        <v>19</v>
      </c>
      <c r="G9" s="9">
        <f>E9*0.003</f>
        <v>0.020475</v>
      </c>
    </row>
    <row r="10">
      <c r="A10" t="s">
        <v>23</v>
      </c>
      <c r="B10" t="s">
        <v>24</v>
      </c>
      <c r="C10" t="s">
        <v>25</v>
      </c>
      <c r="D10" s="4">
        <v>0.015</v>
      </c>
      <c r="E10" s="6">
        <f>D10*$B$2</f>
        <v>0.015</v>
      </c>
      <c r="F10" t="s">
        <v>15</v>
      </c>
      <c r="G10" s="9">
        <f>E10*22</f>
        <v>0.33</v>
      </c>
    </row>
    <row r="11">
      <c r="A11" t="s">
        <v>26</v>
      </c>
      <c r="B11" t="s">
        <v>27</v>
      </c>
      <c r="C11" t="s">
        <v>28</v>
      </c>
      <c r="D11" s="4">
        <v>0.15</v>
      </c>
      <c r="E11" s="6">
        <f>D11*$B$2</f>
        <v>0.15</v>
      </c>
      <c r="F11" t="s">
        <v>15</v>
      </c>
      <c r="G11" s="9">
        <f>E11*3.71</f>
        <v>0.5565</v>
      </c>
    </row>
    <row r="12">
      <c r="A12" t="s">
        <v>29</v>
      </c>
      <c r="B12" t="s">
        <v>30</v>
      </c>
      <c r="C12" t="s">
        <v>28</v>
      </c>
      <c r="D12" s="4">
        <v>0.334</v>
      </c>
      <c r="E12" s="6">
        <f>D12*$B$2</f>
        <v>0.334</v>
      </c>
      <c r="F12" t="s">
        <v>31</v>
      </c>
      <c r="G12" s="9">
        <f>E12*1.79</f>
        <v>0.59786</v>
      </c>
    </row>
    <row r="13">
      <c r="A13" t="s">
        <v>32</v>
      </c>
      <c r="B13" t="s">
        <v>33</v>
      </c>
      <c r="C13" t="s">
        <v>34</v>
      </c>
      <c r="D13" s="4">
        <v>0.5</v>
      </c>
      <c r="E13" s="6">
        <f>D13*$B$2</f>
        <v>0.5</v>
      </c>
      <c r="F13" t="s">
        <v>15</v>
      </c>
      <c r="G13" s="9">
        <f>E13*6.5</f>
        <v>3.25</v>
      </c>
    </row>
    <row r="14">
      <c r="A14" t="s">
        <v>35</v>
      </c>
      <c r="B14" t="s">
        <v>36</v>
      </c>
      <c r="C14" t="s">
        <v>34</v>
      </c>
      <c r="D14" s="4">
        <v>0.15</v>
      </c>
      <c r="E14" s="6">
        <f>D14*$B$2</f>
        <v>0.15</v>
      </c>
      <c r="F14" t="s">
        <v>15</v>
      </c>
      <c r="G14" s="9">
        <f>E14*2.7</f>
        <v>0.405</v>
      </c>
    </row>
    <row r="15">
      <c r="A15" t="s">
        <v>37</v>
      </c>
      <c r="B15" t="s">
        <v>38</v>
      </c>
      <c r="C15" t="s">
        <v>39</v>
      </c>
      <c r="D15" s="4">
        <v>0.2</v>
      </c>
      <c r="E15" s="6">
        <f>D15*$B$2</f>
        <v>0.2</v>
      </c>
      <c r="F15" t="s">
        <v>15</v>
      </c>
      <c r="G15" s="9">
        <f>E15*0.56</f>
        <v>0.112</v>
      </c>
    </row>
    <row r="16">
      <c r="A16" t="s">
        <v>40</v>
      </c>
      <c r="B16" t="s">
        <v>41</v>
      </c>
      <c r="C16" t="s">
        <v>42</v>
      </c>
      <c r="D16" s="4">
        <v>0.175</v>
      </c>
      <c r="E16" s="6">
        <f>D16*$B$2</f>
        <v>0.175</v>
      </c>
      <c r="F16" t="s">
        <v>15</v>
      </c>
      <c r="G16" s="9">
        <f>E16*0</f>
        <v>0</v>
      </c>
    </row>
    <row r="17">
      <c r="A17" t="s">
        <v>43</v>
      </c>
      <c r="B17" t="s">
        <v>44</v>
      </c>
      <c r="C17" t="s">
        <v>45</v>
      </c>
      <c r="D17" s="4">
        <v>0.2</v>
      </c>
      <c r="E17" s="6">
        <f>D17*$B$2</f>
        <v>0.2</v>
      </c>
      <c r="F17" t="s">
        <v>15</v>
      </c>
      <c r="G17" s="9">
        <f>E17*5.2</f>
        <v>1.04</v>
      </c>
    </row>
    <row r="18">
      <c r="A18" t="s">
        <v>46</v>
      </c>
      <c r="B18" t="s">
        <v>47</v>
      </c>
      <c r="C18" t="s">
        <v>48</v>
      </c>
      <c r="D18" s="4">
        <v>4</v>
      </c>
      <c r="E18" s="6">
        <f>D18*$B$2</f>
        <v>4</v>
      </c>
      <c r="F18" t="s">
        <v>15</v>
      </c>
      <c r="G18" s="9">
        <f>E18*4.32</f>
        <v>17.28</v>
      </c>
    </row>
    <row r="19">
      <c r="A19" t="s">
        <v>49</v>
      </c>
      <c r="B19" t="s">
        <v>50</v>
      </c>
      <c r="C19" t="s">
        <v>51</v>
      </c>
      <c r="D19" s="4">
        <v>0.5</v>
      </c>
      <c r="E19" s="6">
        <f>D19*$B$2</f>
        <v>0.5</v>
      </c>
      <c r="F19" t="s">
        <v>15</v>
      </c>
      <c r="G19" s="9">
        <f>E19*1.6</f>
        <v>0.8</v>
      </c>
    </row>
    <row r="20">
      <c r="A20" t="s">
        <v>52</v>
      </c>
      <c r="B20" t="s">
        <v>53</v>
      </c>
      <c r="C20" t="s">
        <v>54</v>
      </c>
      <c r="D20" s="4">
        <v>2</v>
      </c>
      <c r="E20" s="6">
        <f>D20*$B$2</f>
        <v>2</v>
      </c>
      <c r="F20" t="s">
        <v>15</v>
      </c>
      <c r="G20" s="9">
        <f>E20*3.85</f>
        <v>7.7</v>
      </c>
    </row>
    <row r="21">
      <c r="A21" t="s">
        <v>55</v>
      </c>
      <c r="B21" t="s">
        <v>56</v>
      </c>
      <c r="C21" t="s">
        <v>57</v>
      </c>
      <c r="D21" s="4">
        <v>16</v>
      </c>
      <c r="E21" s="6">
        <f>D21*$B$2</f>
        <v>16</v>
      </c>
      <c r="F21" t="s">
        <v>15</v>
      </c>
      <c r="G21" s="9">
        <f>E21*9.95</f>
        <v>159.2</v>
      </c>
    </row>
    <row r="22">
      <c r="A22" t="s">
        <v>58</v>
      </c>
      <c r="B22" t="s">
        <v>59</v>
      </c>
      <c r="C22" t="s">
        <v>57</v>
      </c>
      <c r="D22" s="4">
        <v>16</v>
      </c>
      <c r="E22" s="6">
        <f>D22*$B$2</f>
        <v>16</v>
      </c>
      <c r="F22" t="s">
        <v>15</v>
      </c>
      <c r="G22" s="9">
        <f>E22*11.7</f>
        <v>187.2</v>
      </c>
    </row>
    <row r="23">
      <c r="A23"/>
      <c r="B23"/>
      <c r="C23"/>
      <c r="D23"/>
      <c r="E23"/>
      <c r="F23" t="s" s="10">
        <v>60</v>
      </c>
      <c r="G23" s="11">
        <f>SUM(G7:G22)</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61</v>
      </c>
      <c r="B1" t="s" s="7">
        <v>62</v>
      </c>
      <c r="C1" t="s" s="7">
        <v>63</v>
      </c>
      <c r="D1" t="s" s="7">
        <v>64</v>
      </c>
      <c r="E1" t="s" s="7">
        <v>65</v>
      </c>
      <c r="F1" t="s" s="7">
        <v>66</v>
      </c>
    </row>
    <row r="2">
      <c r="A2" t="s">
        <v>67</v>
      </c>
      <c r="B2">
        <v>1</v>
      </c>
      <c r="C2" t="s">
        <v>68</v>
      </c>
      <c r="D2" t="inlineStr" s="12">
        <is>
          <t>Mise en place du poste de travail - Vérifier les D.L.C.,peser les denrées,sélectionner le matériel nécessaire. - Désinfecter le matériel et le poste de travail suivant les protocoles.</t>
        </is>
      </c>
      <c r="E2" t="s" s="12"/>
      <c r="F2"/>
    </row>
    <row r="3">
      <c r="A3" t="s">
        <v>67</v>
      </c>
      <c r="B3">
        <v>2</v>
      </c>
      <c r="C3" t="s">
        <v>69</v>
      </c>
      <c r="D3" t="inlineStr" s="12">
        <is>
          <t>Préparations préliminaires - Confectionner le bouquet garni avec des éléments préalablement désinfectés. - Réaliser 7 litres de fond brun de veau lié,à partir de fond déshydraté,en se reportant aux recommandations du fabricant.Maintenir au chaud en attente d’utilisation.</t>
        </is>
      </c>
      <c r="E3" t="s" s="12"/>
      <c r="F3"/>
    </row>
    <row r="4">
      <c r="A4" t="s">
        <v>67</v>
      </c>
      <c r="B4">
        <v>3</v>
      </c>
      <c r="C4" t="s">
        <v>70</v>
      </c>
      <c r="D4" t="inlineStr" s="12">
        <is>
          <t>Faire mariner la viande - La veille,dans un bac GN 2/1 H 250 en polycarbonate,faire mariner les morceaux de viande dans la bière avec les oignons émincés,l’ail haché,le bouquet garni et les baies de genièvre.Sur le couvercle,indiquer la traçabilité de la viande et la date de mise en marinade. - Réserver au froid à + 3 °C.</t>
        </is>
      </c>
      <c r="E4" t="s" s="12"/>
      <c r="F4" t="s">
        <v>71</v>
      </c>
    </row>
    <row r="5">
      <c r="A5" t="s">
        <v>67</v>
      </c>
      <c r="B5">
        <v>4</v>
      </c>
      <c r="C5" t="s">
        <v>72</v>
      </c>
      <c r="D5" t="inlineStr" s="12">
        <is>
          <t>Faire revenir la viande - Égoutter la viande et les éléments de la marinade.Réserver le liquide de la marinade. - Répartir les morceaux sur des bacs GN 1/1 H 45 perforés. - Étager les bacs sur l’échelle de cuisson en prenant soin de mettre un bac dans le bas de l’échelle afin de recueillir les matières carbonisées. - Saisir la viande au four à chaleur sèche à + 250 °C.</t>
        </is>
      </c>
      <c r="E5" t="s" s="12"/>
      <c r="F5" t="s">
        <v>73</v>
      </c>
    </row>
    <row r="6">
      <c r="A6" t="s">
        <v>67</v>
      </c>
      <c r="B6">
        <v>5</v>
      </c>
      <c r="C6" t="s">
        <v>74</v>
      </c>
      <c r="D6" t="inlineStr" s="12">
        <is>
          <t>Marquer la cuisson de la carbonade - Répartir tous les éléments dans la sauteuse.Singer la viande. - Mouiller avec le fond brun de veau lié et le liquide de la marinade. - Ajouter les éléments de l’assaisonnement.Porter à ébullition et écumer la surface. - Stabiliser la source de chaleur à la température nécessaire pour maintenir un frémissement. - Poser la sonde de cuisson au cœur d’un morceau.Couvrir la sauteuse et cuire pendant 2 h à 2 h 30.Contrôler la cuisson.Atteindre +95 / 97 °C au cœur de la viande. Pour la cuisson au four - Après le rissolage,répartir équitablement les morceaux et tous les éléments dans 3bacs GN 1/1 H 100 et couvrir.Poser la sonde de cuisson et cuire au four à chaleur mixte à + 175°C.</t>
        </is>
      </c>
      <c r="E6" t="s" s="12"/>
      <c r="F6" t="s">
        <v>75</v>
      </c>
    </row>
    <row r="7">
      <c r="A7" t="s">
        <v>67</v>
      </c>
      <c r="B7">
        <v>6</v>
      </c>
      <c r="C7" t="s">
        <v>76</v>
      </c>
      <c r="D7" t="inlineStr" s="12">
        <is>
          <t>Confectionner la sauce - Décanter les morceaux de viande dans 4 bacs GN 1/1 H 65 de service. - Réserver au chaud en attente de finition. - Dépouiller et faire réduire le fond pour obtenir 12 litres de sauce.Réserver le fond réduit dans un rondeau. - Pendant ce temps,dans une russe,délayer le sucre et le vinaigre de vin. - Faire réduire les 2 éléments pour obtenir un caramel blond. - Ajouter au fond de cuisson réduit,la gastrique et la moutarde préalablement détendue dans une petite calotte avec un peu de fond de cuisson.Emulsionner la sauce au mixeur. - Éventuellement,mettre au point la consistance de la sauce (avec du roux déshydraté ou du beurre manié).Émietter le pain d’épices dans la sauce.</t>
        </is>
      </c>
      <c r="E7" t="s" s="12"/>
      <c r="F7" t="s">
        <v>77</v>
      </c>
    </row>
    <row r="8">
      <c r="A8" t="s">
        <v>67</v>
      </c>
      <c r="B8">
        <v>7</v>
      </c>
      <c r="C8" t="s">
        <v>78</v>
      </c>
      <c r="D8" t="inlineStr" s="12">
        <is>
          <t>Dresser en bacs de service - Répartir les oignons grelots glacés à brun (voir recette) sur les morceaux de viande. - Verser la sauce sur la viande.Agiter d’un léger mouvement circulaire les bacs pour lier tous les éléments.Respecter la procédure de fin de cuisson. - Stocker en armoire chaude et maintenir à + 63 °C en attente de consommation.</t>
        </is>
      </c>
      <c r="E8" t="s" s="12"/>
      <c r="F8"/>
    </row>
    <row r="9">
      <c r="A9" t="s">
        <v>67</v>
      </c>
      <c r="B9">
        <v>8</v>
      </c>
      <c r="C9" t="s">
        <v>79</v>
      </c>
      <c r="D9" t="s" s="12">
        <v>80</v>
      </c>
      <c r="E9" t="s" s="12"/>
      <c r="F9"/>
    </row>
    <row r="10">
      <c r="A10" t="s">
        <v>67</v>
      </c>
      <c r="B10">
        <v>9</v>
      </c>
      <c r="C10"/>
      <c r="D10" t="inlineStr" s="12">
        <is>
          <t>Suggestions - Pour une méthode plus rapide et tout aussi savoureuse,faire mariner la veille les morceaux de viande dans 3 bacs GN H 100 avec tous les éléments de la recette répartis équitablement dans chaque bac,y compris le fond brun de veau lié réhydraté à froid. - Cuire au four mixte à + 175 °C à couvert.Lier avec la gastrique et la moutarde chaque bac en fin de cuisson.</t>
        </is>
      </c>
      <c r="E10" t="s" s="12"/>
      <c r="F10"/>
    </row>
    <row r="11">
      <c r="A11" t="s">
        <v>81</v>
      </c>
      <c r="B11">
        <v>1</v>
      </c>
      <c r="C11" t="s">
        <v>82</v>
      </c>
      <c r="D11" t="s" s="12">
        <v>83</v>
      </c>
      <c r="E11" t="s" s="12"/>
      <c r="F11"/>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84</v>
      </c>
      <c r="B1" t="s" s="7">
        <v>85</v>
      </c>
      <c r="C1" t="s" s="7">
        <v>86</v>
      </c>
      <c r="D1" t="s" s="7">
        <v>87</v>
      </c>
      <c r="E1" t="s" s="7">
        <v>10</v>
      </c>
    </row>
    <row r="2">
      <c r="A2">
        <v>0</v>
      </c>
      <c r="B2" t="s">
        <v>67</v>
      </c>
      <c r="C2" t="s">
        <v>88</v>
      </c>
      <c r="D2" s="6">
        <f>'Besoins'!$B$2*100</f>
        <v>100</v>
      </c>
      <c r="E2" t="s">
        <v>3</v>
      </c>
    </row>
    <row r="3">
      <c r="A3">
        <v>1</v>
      </c>
      <c r="B3" t="s">
        <v>89</v>
      </c>
      <c r="C3" t="s">
        <v>90</v>
      </c>
      <c r="D3" s="6">
        <f>'Besoins'!$B$2*16</f>
        <v>16</v>
      </c>
      <c r="E3" t="s">
        <v>15</v>
      </c>
    </row>
    <row r="4">
      <c r="A4">
        <v>1</v>
      </c>
      <c r="B4" t="s">
        <v>91</v>
      </c>
      <c r="C4" t="s">
        <v>90</v>
      </c>
      <c r="D4" s="6">
        <f>'Besoins'!$B$2*16</f>
        <v>16</v>
      </c>
      <c r="E4" t="s">
        <v>15</v>
      </c>
    </row>
    <row r="5">
      <c r="A5">
        <v>1</v>
      </c>
      <c r="B5" t="s">
        <v>92</v>
      </c>
      <c r="C5" t="s">
        <v>90</v>
      </c>
      <c r="D5" s="6">
        <f>'Besoins'!$B$2*4</f>
        <v>4</v>
      </c>
      <c r="E5" t="s">
        <v>15</v>
      </c>
    </row>
    <row r="6">
      <c r="A6">
        <v>1</v>
      </c>
      <c r="B6" t="s">
        <v>93</v>
      </c>
      <c r="C6" t="s">
        <v>90</v>
      </c>
      <c r="D6" s="6">
        <f>'Besoins'!$B$2*2</f>
        <v>2</v>
      </c>
      <c r="E6" t="s">
        <v>15</v>
      </c>
    </row>
    <row r="7">
      <c r="A7">
        <v>1</v>
      </c>
      <c r="B7" t="s">
        <v>94</v>
      </c>
      <c r="C7" t="s">
        <v>90</v>
      </c>
      <c r="D7" s="6">
        <f>'Besoins'!$B$2*7</f>
        <v>7</v>
      </c>
      <c r="E7" t="s">
        <v>19</v>
      </c>
    </row>
    <row r="8">
      <c r="A8">
        <v>1</v>
      </c>
      <c r="B8" t="s">
        <v>95</v>
      </c>
      <c r="C8" t="s">
        <v>88</v>
      </c>
      <c r="D8" s="6">
        <f>'Besoins'!$B$2*7</f>
        <v>7</v>
      </c>
      <c r="E8" t="s">
        <v>19</v>
      </c>
    </row>
    <row r="9">
      <c r="A9">
        <v>2</v>
      </c>
      <c r="B9" t="s">
        <v>96</v>
      </c>
      <c r="C9" t="s">
        <v>90</v>
      </c>
      <c r="D9" s="6">
        <f>'Besoins'!$B$2*6.825</f>
        <v>6.825</v>
      </c>
      <c r="E9" t="s">
        <v>19</v>
      </c>
    </row>
    <row r="10">
      <c r="A10">
        <v>2</v>
      </c>
      <c r="B10" t="s">
        <v>97</v>
      </c>
      <c r="C10" t="s">
        <v>90</v>
      </c>
      <c r="D10" s="6">
        <f>'Besoins'!$B$2*0.175</f>
        <v>0.175</v>
      </c>
      <c r="E10" t="s">
        <v>15</v>
      </c>
    </row>
    <row r="11">
      <c r="A11">
        <v>1</v>
      </c>
      <c r="B11" t="s">
        <v>98</v>
      </c>
      <c r="C11" t="s">
        <v>90</v>
      </c>
      <c r="D11" s="6">
        <f>'Besoins'!$B$2*0.2</f>
        <v>0.2</v>
      </c>
      <c r="E11" t="s">
        <v>15</v>
      </c>
    </row>
    <row r="12">
      <c r="A12">
        <v>1</v>
      </c>
      <c r="B12" t="s">
        <v>99</v>
      </c>
      <c r="C12" t="s">
        <v>90</v>
      </c>
      <c r="D12" s="6">
        <f>'Besoins'!$B$2*0.15</f>
        <v>0.15</v>
      </c>
      <c r="E12" t="s">
        <v>15</v>
      </c>
    </row>
    <row r="13">
      <c r="A13">
        <v>1</v>
      </c>
      <c r="B13" t="s">
        <v>100</v>
      </c>
      <c r="C13" t="s">
        <v>90</v>
      </c>
      <c r="D13" s="6">
        <f>'Besoins'!$B$2*0.01</f>
        <v>0.01</v>
      </c>
      <c r="E13" t="s">
        <v>15</v>
      </c>
    </row>
    <row r="14">
      <c r="A14">
        <v>1</v>
      </c>
      <c r="B14" t="s">
        <v>101</v>
      </c>
      <c r="C14" t="s">
        <v>90</v>
      </c>
      <c r="D14" s="6">
        <f>'Besoins'!$B$2*0.2</f>
        <v>0.2</v>
      </c>
      <c r="E14" t="s">
        <v>15</v>
      </c>
    </row>
    <row r="15">
      <c r="A15">
        <v>1</v>
      </c>
      <c r="B15" t="s">
        <v>102</v>
      </c>
      <c r="C15" t="s">
        <v>90</v>
      </c>
      <c r="D15" s="6">
        <f>'Besoins'!$B$2*0.15</f>
        <v>0.15</v>
      </c>
      <c r="E15" t="s">
        <v>15</v>
      </c>
    </row>
    <row r="16">
      <c r="A16">
        <v>1</v>
      </c>
      <c r="B16" t="s">
        <v>103</v>
      </c>
      <c r="C16" t="s">
        <v>90</v>
      </c>
      <c r="D16" s="6">
        <f>'Besoins'!$B$2*0.5</f>
        <v>0.5</v>
      </c>
      <c r="E16" t="s">
        <v>15</v>
      </c>
    </row>
    <row r="17">
      <c r="A17">
        <v>1</v>
      </c>
      <c r="B17" t="s">
        <v>104</v>
      </c>
      <c r="C17" t="s">
        <v>90</v>
      </c>
      <c r="D17" s="6">
        <f>'Besoins'!$B$2*0.334</f>
        <v>0.334</v>
      </c>
      <c r="E17" t="s">
        <v>31</v>
      </c>
    </row>
    <row r="18">
      <c r="A18">
        <v>1</v>
      </c>
      <c r="B18" t="s">
        <v>105</v>
      </c>
      <c r="C18" t="s">
        <v>90</v>
      </c>
      <c r="D18" s="6">
        <f>'Besoins'!$B$2*0.5</f>
        <v>0.5</v>
      </c>
      <c r="E18" t="s">
        <v>15</v>
      </c>
    </row>
    <row r="19">
      <c r="A19">
        <v>1</v>
      </c>
      <c r="B19" t="s">
        <v>106</v>
      </c>
      <c r="C19" t="s">
        <v>90</v>
      </c>
      <c r="D19" s="6">
        <f>'Besoins'!$B$2*0.015</f>
        <v>0.015</v>
      </c>
      <c r="E19"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8"/>
  <cols>
    <col min="1" max="1" width="22" customWidth="1"/>
    <col min="2" max="2" width="52" customWidth="1"/>
  </cols>
  <sheetData>
    <row r="1" customHeight="1" ht="24">
      <c r="A1" t="s" s="2">
        <v>107</v>
      </c>
      <c r="B1"/>
      <c r="C1"/>
      <c r="D1"/>
    </row>
    <row r="2">
      <c r="A2" t="str" s="13">
        <f>"GRO_CDC_131 · GRO.VIANDES · référence : "&amp;Besoins!B3&amp;" "&amp;Besoins!C3&amp;" · multiplicateur réglable sur la feuille ""Besoins"""</f>
        <v>GRO_CDC_131 · GRO.VIANDES · référence : 100 pc · multiplicateur réglable sur la feuille </v>
      </c>
      <c r="B2"/>
      <c r="C2"/>
      <c r="D2"/>
    </row>
    <row r="3">
      <c r="A3"/>
      <c r="B3"/>
      <c r="C3"/>
      <c r="D3"/>
    </row>
    <row r="4">
      <c r="A4" t="s" s="14">
        <v>108</v>
      </c>
      <c r="B4"/>
      <c r="C4"/>
      <c r="D4"/>
    </row>
    <row r="5">
      <c r="A5" t="s" s="15">
        <v>109</v>
      </c>
      <c r="B5" t="str" s="12">
        <f>"[METTRE EN PLACE] "&amp;Procedure!D2</f>
        <v>[METTRE EN PLACE] Mise en place du poste de travail - Vérifier les D.L.C.,peser les denrées,sélectionner le matériel nécessaire. - Désinfecter le matériel et le poste de travail suivant les protocoles.</v>
      </c>
      <c r="C5"/>
      <c r="D5"/>
    </row>
    <row r="6">
      <c r="A6" t="s" s="15">
        <v>110</v>
      </c>
      <c r="B6" t="str" s="12">
        <f>"[CONFECTIONNER] "&amp;Procedure!D3</f>
        <v>[CONFECTIONNER] Préparations préliminaires - Confectionner le bouquet garni avec des éléments préalablement désinfectés. - Réaliser 7 litres de fond brun de veau lié,à partir de fond déshydraté,en se reportant aux recommandations du fabricant.Maintenir au chaud en attente d’utilisation.</v>
      </c>
      <c r="C6"/>
      <c r="D6"/>
    </row>
    <row r="7">
      <c r="A7" t="s" s="15">
        <v>111</v>
      </c>
      <c r="B7" t="str" s="12">
        <f>"[MARINER] "&amp;Procedure!D4</f>
        <v>[MARINER] Faire mariner la viande - La veille,dans un bac GN 2/1 H 250 en polycarbonate,faire mariner les morceaux de viande dans la bière avec les oignons émincés,l’ail haché,le bouquet garni et les baies de genièvre.Sur le couvercle,indiquer la traçabilité de la viande et la date de mise en marinade. - Réserver au froid à + 3 °C.</v>
      </c>
      <c r="C7"/>
      <c r="D7"/>
    </row>
    <row r="8">
      <c r="A8" t="s" s="15">
        <v>112</v>
      </c>
      <c r="B8" t="str" s="12">
        <f>"[SAUTER] "&amp;Procedure!D5</f>
        <v>[SAUTER] Faire revenir la viande - Égoutter la viande et les éléments de la marinade.Réserver le liquide de la marinade. - Répartir les morceaux sur des bacs GN 1/1 H 45 perforés. - Étager les bacs sur l’échelle de cuisson en prenant soin de mettre un bac dans le bas de l’échelle afin de recueillir les matières carbonisées. - Saisir la viande au four à chaleur sèche à + 250 °C.</v>
      </c>
      <c r="C8"/>
      <c r="D8"/>
    </row>
    <row r="9">
      <c r="A9" t="s" s="15">
        <v>113</v>
      </c>
      <c r="B9" t="str" s="12">
        <f>"[MARQUER] "&amp;Procedure!D6</f>
        <v>[MARQUER] Marquer la cuisson de la carbonade - Répartir tous les éléments dans la sauteuse.Singer la viande. - Mouiller avec le fond brun de veau lié et le liquide de la marinade. - Ajouter les éléments de l’assaisonnement.Porter à ébullition et écumer la surface. - Stabiliser la source de chaleur à la température nécessaire pour maintenir un frémissement. - Poser la sonde de cuisson au cœur d’un morceau.Couvrir la sauteuse et cuire pendant 2 h à 2 h 30.Contrôler la cuisson.Atteindre +95 / 97 °C au cœur de la viande. Pour la cuisson au four - Après le rissolage,répartir équitablement les morceaux et tous les éléments dans 3bacs GN 1/1 H 100 et couvrir.Poser la sonde de cuisson et cuire au four à chaleur mixte à + 175°C.</v>
      </c>
      <c r="C9"/>
      <c r="D9"/>
    </row>
    <row r="10">
      <c r="A10" t="s" s="15">
        <v>114</v>
      </c>
      <c r="B10" t="str" s="12">
        <f>"[DÉCANTER] "&amp;Procedure!D7</f>
        <v>[DÉCANTER] Confectionner la sauce - Décanter les morceaux de viande dans 4 bacs GN 1/1 H 65 de service. - Réserver au chaud en attente de finition. - Dépouiller et faire réduire le fond pour obtenir 12 litres de sauce.Réserver le fond réduit dans un rondeau. - Pendant ce temps,dans une russe,délayer le sucre et le vinaigre de vin. - Faire réduire les 2 éléments pour obtenir un caramel blond. - Ajouter au fond de cuisson réduit,la gastrique et la moutarde préalablement détendue dans une petite calotte avec un peu de fond de cuisson.Emulsionner la sauce au mixeur. - Éventuellement,mettre au point la consistance de la sauce (avec du roux déshydraté ou du beurre manié).Émietter le pain d’épices dans la sauce.</v>
      </c>
      <c r="C10"/>
      <c r="D10"/>
    </row>
    <row r="11">
      <c r="A11" t="s" s="15">
        <v>115</v>
      </c>
      <c r="B11" t="str" s="12">
        <f>"[DRESSER] "&amp;Procedure!D8</f>
        <v>[DRESSER] Dresser en bacs de service - Répartir les oignons grelots glacés à brun (voir recette) sur les morceaux de viande. - Verser la sauce sur la viande.Agiter d’un léger mouvement circulaire les bacs pour lier tous les éléments.Respecter la procédure de fin de cuisson. - Stocker en armoire chaude et maintenir à + 63 °C en attente de consommation.</v>
      </c>
      <c r="C11"/>
      <c r="D11"/>
    </row>
    <row r="12">
      <c r="A12" t="s" s="15">
        <v>116</v>
      </c>
      <c r="B12" t="str" s="12">
        <f>"[SERVIR] "&amp;Procedure!D9</f>
        <v>[SERVIR] Servir - Servir la viande nappée de sauce avec les oignons glacés à brun apparents.</v>
      </c>
      <c r="C12"/>
      <c r="D12"/>
    </row>
    <row r="13">
      <c r="A13" t="s" s="15">
        <v>117</v>
      </c>
      <c r="B13" t="str" s="12">
        <f>Procedure!D10</f>
        <v>Suggestions - Pour une méthode plus rapide et tout aussi savoureuse,faire mariner la veille les morceaux de viande dans 3 bacs GN H 100 avec tous les éléments de la recette répartis équitablement dans chaque bac,y compris le fond brun de veau lié réhydraté à froid. - Cuire au four mixte à + 175 °C à couvert.Lier avec la gastrique et la moutarde chaque bac en fin de cuisson.</v>
      </c>
      <c r="C13"/>
      <c r="D13"/>
    </row>
    <row r="14">
      <c r="A14"/>
      <c r="B14"/>
      <c r="C14"/>
      <c r="D14"/>
    </row>
    <row r="15">
      <c r="A15" t="s" s="14">
        <v>118</v>
      </c>
      <c r="B15"/>
      <c r="C15"/>
      <c r="D15"/>
    </row>
    <row r="16">
      <c r="A16" t="s" s="15">
        <v>109</v>
      </c>
      <c r="B16" t="str" s="12">
        <f>"[DISSOUDRE] "&amp;Procedure!D11</f>
        <v>[DISSOUDRE] Délayer la poudre dans l'eau froide en fouettant, puis porter à ébullition en remuant régulièrement.</v>
      </c>
      <c r="C16"/>
      <c r="D16"/>
    </row>
    <row r="17">
      <c r="A17"/>
      <c r="B17"/>
      <c r="C17"/>
      <c r="D17"/>
    </row>
    <row r="18">
      <c r="A18" t="s" s="16">
        <v>119</v>
      </c>
      <c r="B18"/>
      <c r="C18"/>
      <c r="D18"/>
    </row>
  </sheetData>
  <sheetProtection sheet="1"/>
  <mergeCells count="15">
    <mergeCell ref="A1:D1"/>
    <mergeCell ref="A2:D2"/>
    <mergeCell ref="A4:D4"/>
    <mergeCell ref="B5:D5"/>
    <mergeCell ref="B6:D6"/>
    <mergeCell ref="B7:D7"/>
    <mergeCell ref="B8:D8"/>
    <mergeCell ref="B9:D9"/>
    <mergeCell ref="B10:D10"/>
    <mergeCell ref="B11:D11"/>
    <mergeCell ref="B12:D12"/>
    <mergeCell ref="B13:D13"/>
    <mergeCell ref="A15:D15"/>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2026-09-15T13:24:39Z</dcterms:created>
  <dc:title>CARBONADE FLAMANDE</dc:title>
  <dc:subject/>
  <dc:creator>CUIS.web</dc:creator>
  <cp:lastModifiedBy/>
  <cp:keywords/>
  <dc:description>Export automatique — moteur récursif d'origine : Bernard Vandendaele</dc:description>
  <cp:category/>
  <dc:language>en-US</dc:language>
  <dcterms:modified xsi:type="dcterms:W3CDTF">2026-09-15T13:24:39Z</dcterms:modified>
  <cp:revision>1</cp:revision>
</cp:coreProperties>
</file>