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<sst xmlns="http://schemas.openxmlformats.org/spreadsheetml/2006/main" count="236" uniqueCount="236">
  <si>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</si>
  <si>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</si>
  <si>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</si>
  <si>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</si>
  <si>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</si>
  <si>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</si>
  <si>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</si>
  <si>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</si>
  <si>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</si>
  <si>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</si>
  <si>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</si>
  <si>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</si>
  <si>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</si>
  <si>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</si>
  <si>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</si>
  <si>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</si>
  <si>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00000048</t>
  </si>
  <si>
    <t>BEURRE</t>
  </si>
  <si>
    <t>Produits frais</t>
  </si>
  <si>
    <t>kg</t>
  </si>
  <si>
    <t>00001425</t>
  </si>
  <si>
    <t>beurre micropain 10gr</t>
  </si>
  <si>
    <t>Matières premières</t>
  </si>
  <si>
    <t>ALC-COGNAC</t>
  </si>
  <si>
    <t>Cognac VS (flambé, sauce)</t>
  </si>
  <si>
    <t>Spiritueux et liqueurs cuisine</t>
  </si>
  <si>
    <t>VIN-ROUGE-CUI</t>
  </si>
  <si>
    <t>Vin rouge de cuisson (table)</t>
  </si>
  <si>
    <t>Vins et bières de cuisson</t>
  </si>
  <si>
    <t>RNM100733</t>
  </si>
  <si>
    <t>Lardons lardon cru fumé</t>
  </si>
  <si>
    <t>Charcuterie</t>
  </si>
  <si>
    <t>RNM100732</t>
  </si>
  <si>
    <t>Poitrine fumée n°1</t>
  </si>
  <si>
    <t>00000061</t>
  </si>
  <si>
    <t>EAU</t>
  </si>
  <si>
    <t>Matières diverses (à trier)</t>
  </si>
  <si>
    <t>00000033</t>
  </si>
  <si>
    <t>SEL</t>
  </si>
  <si>
    <t>00001922</t>
  </si>
  <si>
    <t>bouquet garni arôme</t>
  </si>
  <si>
    <t>Condiments et sauces</t>
  </si>
  <si>
    <t>00001757</t>
  </si>
  <si>
    <t>champignons émincés</t>
  </si>
  <si>
    <t>Épicerie salée</t>
  </si>
  <si>
    <t>00001758</t>
  </si>
  <si>
    <t>concentré de tomates</t>
  </si>
  <si>
    <t>00001743</t>
  </si>
  <si>
    <t>farine de blé tamisée type 55</t>
  </si>
  <si>
    <t>00001720</t>
  </si>
  <si>
    <t>huile de tournesol pour cuisson liaison</t>
  </si>
  <si>
    <t>00001660</t>
  </si>
  <si>
    <t>huile olive vierge</t>
  </si>
  <si>
    <t>HER-BOUQUET-G</t>
  </si>
  <si>
    <t>Bouquet garni sachet dose</t>
  </si>
  <si>
    <t>Herbes aromatiques séchées</t>
  </si>
  <si>
    <t>RNME101405</t>
  </si>
  <si>
    <t>Huile de tournesol bidon 5L</t>
  </si>
  <si>
    <t>Assaisonnements et corps gras</t>
  </si>
  <si>
    <t>u</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</si>
  <si>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</si>
  <si>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</si>
  <si>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</si>
  <si>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</si>
  <si>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</si>
  <si>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</si>
  <si>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</si>
  <si>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</si>
  <si>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</si>
  <si>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HUI-OLIVE-VP</t>
  </si>
  <si>
    <t>Huile d'olive vierge pure</t>
  </si>
  <si>
    <t>Huiles végétales</t>
  </si>
  <si>
    <t>BEU-CUISINE</t>
  </si>
  <si>
    <t>Beurre de cuisine bloc 10 kg</t>
  </si>
  <si>
    <t>Beurres et margarines</t>
  </si>
  <si>
    <t>BEU-DOUX</t>
  </si>
  <si>
    <t>Beurre doux 82% MG plaquette</t>
  </si>
  <si>
    <t>00002238</t>
  </si>
  <si>
    <t>carottes râpées</t>
  </si>
  <si>
    <t>Légumes 4ème gamme (prêts emploi)</t>
  </si>
  <si>
    <t>RNM17710123</t>
  </si>
  <si>
    <t>AIL frais France cat.I 60-80mm</t>
  </si>
  <si>
    <t>Légumes</t>
  </si>
  <si>
    <t>00002028</t>
  </si>
  <si>
    <t>ail haché</t>
  </si>
  <si>
    <t>RNM9740123</t>
  </si>
  <si>
    <t>CAROTTE France cat.I botte</t>
  </si>
  <si>
    <t>bte</t>
  </si>
  <si>
    <t>RNM0420123</t>
  </si>
  <si>
    <t>CAROTTE France extra colis 12kg</t>
  </si>
  <si>
    <t>RNM57233230</t>
  </si>
  <si>
    <t>CÉLERI-BRANCHE vert U.E. cat.I</t>
  </si>
  <si>
    <t>RNM0370123</t>
  </si>
  <si>
    <t>CÉLERI-RAVE France</t>
  </si>
  <si>
    <t>RNM23500123</t>
  </si>
  <si>
    <t>CHAMPIGNON DE PARIS Pologne pied coupé cat.I plateau</t>
  </si>
  <si>
    <t>00002034</t>
  </si>
  <si>
    <t>échalote</t>
  </si>
  <si>
    <t>RNM0440123</t>
  </si>
  <si>
    <t>ÉCHALOTE France cat.I</t>
  </si>
  <si>
    <t>RNM27820123</t>
  </si>
  <si>
    <t>OIGNON jaune France cat.I 60-80mm</t>
  </si>
  <si>
    <t>00002049</t>
  </si>
  <si>
    <t>oignons émincés</t>
  </si>
  <si>
    <t>RNM4510123</t>
  </si>
  <si>
    <t>ORANGE Sanguinelli Espagne cat.I 6(70-80mm)</t>
  </si>
  <si>
    <t>RNM10130123</t>
  </si>
  <si>
    <t>TOMATE ronde Espagne cat.I 67-82mm</t>
  </si>
  <si>
    <t>RNMS00812</t>
  </si>
  <si>
    <t>Ail haché IQF</t>
  </si>
  <si>
    <t>Légumes surgelés</t>
  </si>
  <si>
    <t>RNMS00786</t>
  </si>
  <si>
    <t>Petits oignons blancs surgelés</t>
  </si>
  <si>
    <t>Pommes de terre surgelées</t>
  </si>
  <si>
    <t>Total</t>
  </si>
  <si>
    <t>Recette</t>
  </si>
  <si>
    <t>#</t>
  </si>
  <si>
    <t>Verbe</t>
  </si>
  <si>
    <t>Étape</t>
  </si>
  <si>
    <t>Précision technique</t>
  </si>
  <si>
    <t>Durée</t>
  </si>
  <si>
    <t>Lapin aux pruneaux et aux carottes (ragoût à brun)</t>
  </si>
  <si>
    <t>METTRE EN PLACE</t>
  </si>
  <si>
    <t>Mettre en place le poste de travail - 5 min  Denrées, matériels de préparation, de cuisson et de dressage. La veille :</t>
  </si>
  <si>
    <t>5 min (cuisson)</t>
  </si>
  <si>
    <t>DÉPOUILLER</t>
  </si>
  <si>
    <t>15 min (repos)</t>
  </si>
  <si>
    <t>PLACER</t>
  </si>
  <si>
    <t>368 min (repos)</t>
  </si>
  <si>
    <t>MARQUER</t>
  </si>
  <si>
    <t>20 min (cuisson)</t>
  </si>
  <si>
    <t>PRÉPARER</t>
  </si>
  <si>
    <t>20 min (prepa)</t>
  </si>
  <si>
    <t>DÉCANTER</t>
  </si>
  <si>
    <t>52 min (cuisson)</t>
  </si>
  <si>
    <t>Civet de Lièvre à la Française</t>
  </si>
  <si>
    <t>Mettre en place le poste de travail - 5 min • Denrées, matériels de préparation, de cuisson et de dressage. La veille :</t>
  </si>
  <si>
    <t>20 min (repos)</t>
  </si>
  <si>
    <t>DÉNERVER</t>
  </si>
  <si>
    <t>Dénerver et détailler le lièvre en 8 ou 16 morceaux - 10 min</t>
  </si>
  <si>
    <t>10 min (prepa)</t>
  </si>
  <si>
    <t>BOUILLIR</t>
  </si>
  <si>
    <t>DRESSER</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</si>
  <si>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</si>
  <si>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</si>
  <si>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</si>
  <si>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</si>
  <si>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</si>
  <si>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</si>
  <si>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</si>
  <si>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</si>
  <si>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</si>
  <si>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</si>
  <si>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</si>
  <si>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</si>
  <si>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</si>
  <si>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</si>
  <si>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</si>
  <si>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</si>
  <si>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</si>
  <si>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</si>
  <si>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</si>
  <si>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</si>
  <si>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</si>
  <si>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</si>
  <si>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Niveau</t>
  </si>
  <si>
    <t>Composant</t>
  </si>
  <si>
    <t>Type</t>
  </si>
  <si>
    <t>Quantité (× multiplicateur, voir feuille Besoins)</t>
  </si>
  <si>
    <t>recette</t>
  </si>
  <si>
    <t xml:space="preserve">    ↳ Civet de Lièvre à la Française</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</si>
  <si>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</si>
  <si>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</si>
  <si>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</si>
  <si>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</si>
  <si>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</si>
  <si>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</si>
  <si>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</si>
  <si>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</si>
  <si>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</si>
  <si>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</si>
  <si>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</si>
  <si>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</si>
  <si>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</si>
  <si>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</si>
  <si>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</si>
  <si>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</si>
  <si>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 xml:space="preserve">    ↳ BEURRE</t>
  </si>
  <si>
    <t xml:space="preserve">    ↳ Huile de tournesol bidon 5L</t>
  </si>
  <si>
    <t xml:space="preserve">    ↳ ORANGE Sanguinelli Espagne cat.I 6(70-80mm)</t>
  </si>
  <si>
    <t xml:space="preserve">    ↳ carottes râpées</t>
  </si>
  <si>
    <t xml:space="preserve">    ↳ oignons émincés</t>
  </si>
  <si>
    <t xml:space="preserve">    ↳ échalote</t>
  </si>
  <si>
    <t xml:space="preserve">    ↳ CÉLERI-RAVE France</t>
  </si>
  <si>
    <t xml:space="preserve">    ↳ ail haché</t>
  </si>
  <si>
    <t xml:space="preserve">    ↳ bouquet garni arôme</t>
  </si>
  <si>
    <t xml:space="preserve">    ↳ RHUM 50ø</t>
  </si>
  <si>
    <t xml:space="preserve">    ↳ huile de tournesol pour cuisson liaison</t>
  </si>
  <si>
    <t xml:space="preserve">    ↳ huile olive vierge</t>
  </si>
  <si>
    <t xml:space="preserve">    ↳ Sauce Espagnole</t>
  </si>
  <si>
    <t xml:space="preserve">        ↳ Fond brun de veau reconstitue (collectivite)</t>
  </si>
  <si>
    <t xml:space="preserve">            ↳ EAU</t>
  </si>
  <si>
    <t xml:space="preserve">            ↳ Fonds Brun Lié (Knorr Professional)</t>
  </si>
  <si>
    <t xml:space="preserve">        ↳ Roux Brun</t>
  </si>
  <si>
    <t xml:space="preserve">            ↳ Beurre de cuisine bloc 10 kg</t>
  </si>
  <si>
    <t xml:space="preserve">            ↳ farine de blé tamisée type 55</t>
  </si>
  <si>
    <t xml:space="preserve">        ↳ Lardons lardon cru fumé</t>
  </si>
  <si>
    <t xml:space="preserve">        ↳ CAROTTE France cat.I botte</t>
  </si>
  <si>
    <t xml:space="preserve">        ↳ TOMATE ronde Espagne cat.I 67-82mm</t>
  </si>
  <si>
    <t xml:space="preserve">        ↳ concentré de tomates</t>
  </si>
  <si>
    <t xml:space="preserve">        ↳ AIL frais France cat.I 60-80mm</t>
  </si>
  <si>
    <t xml:space="preserve">    ↳ SEL</t>
  </si>
  <si>
    <t xml:space="preserve">    ↳ champignons émincés</t>
  </si>
  <si>
    <t xml:space="preserve">    ↳ beurre micropain 10gr</t>
  </si>
  <si>
    <t>Fiche technique — Lapin aux pruneaux et aux carottes (ragoût à brun)</t>
  </si>
  <si>
    <t>Lapin aux pruneaux et aux carottes (ragoût à brun)  PV_LAPI_PRUN_CAR</t>
  </si>
  <si>
    <t>1.</t>
  </si>
  <si>
    <t>2.</t>
  </si>
  <si>
    <t xml:space="preserve">    Civet de Lièvre à la Française</t>
  </si>
  <si>
    <t>4.</t>
  </si>
  <si>
    <t>5.</t>
  </si>
  <si>
    <t xml:space="preserve">    Sauce Espagnole</t>
  </si>
  <si>
    <t>6.</t>
  </si>
  <si>
    <t>7.</t>
  </si>
  <si>
    <t>↳ Civet de Lièvre à la Française  00002539</t>
  </si>
  <si>
    <t>3.</t>
  </si>
  <si>
    <t>8.</t>
  </si>
  <si>
    <t>9.</t>
  </si>
  <si>
    <t>↳ Sauce Espagnole  00SAU_REC007</t>
  </si>
  <si>
    <t xml:space="preserve">    OIGNON jaune France cat.I 60-80mm</t>
  </si>
  <si>
    <t xml:space="preserve">    Bouquet garni sachet dose</t>
  </si>
  <si>
    <t xml:space="preserve">    Fond brun de veau reconstitue (collectivite)</t>
  </si>
  <si>
    <t xml:space="preserve">    Roux Brun</t>
  </si>
  <si>
    <t>↳ Fond brun de veau reconstitue (collectivite)  GRO-FOND-VEAU</t>
  </si>
  <si>
    <t>↳ Roux Brun  00SAU_REC003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</si>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</sst>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E7*13.3119</f>
        <v>0.665595</v>
      </c>
    </row>
    <row r="8">
      <c r="A8" t="s" s="8">
        <v>16</v>
      </c>
      <c r="B8" t="s">
        <v>17</v>
      </c>
      <c r="C8" t="s">
        <v>18</v>
      </c>
      <c r="D8" s="4">
        <v>0.04</v>
      </c>
      <c r="E8" s="6">
        <f>D8*$B$2</f>
        <v>0.04</v>
      </c>
      <c r="F8" t="s">
        <v>19</v>
      </c>
      <c r="G8" s="9">
        <f>E8*3.9514</f>
        <v>0.158056</v>
      </c>
    </row>
    <row r="9">
      <c r="A9" t="s" s="8">
        <v>20</v>
      </c>
      <c r="B9" t="s">
        <v>21</v>
      </c>
      <c r="C9" t="s">
        <v>22</v>
      </c>
      <c r="D9" s="4">
        <v>0.16</v>
      </c>
      <c r="E9" s="6">
        <f>D9*$B$2</f>
        <v>0.16</v>
      </c>
      <c r="F9" t="s">
        <v>19</v>
      </c>
      <c r="G9" s="9">
        <f>E9*0</f>
        <v>0</v>
      </c>
    </row>
    <row r="10">
      <c r="A10" t="s">
        <v>23</v>
      </c>
      <c r="B10" t="s">
        <v>24</v>
      </c>
      <c r="C10" t="s">
        <v>25</v>
      </c>
      <c r="D10" s="4">
        <v>0.00195</v>
      </c>
      <c r="E10" s="6">
        <f>D10*$B$2</f>
        <v>0.00195</v>
      </c>
      <c r="F10" t="s">
        <v>15</v>
      </c>
      <c r="G10" s="9">
        <f>E10*28</f>
        <v>0.0546</v>
      </c>
    </row>
    <row r="11">
      <c r="A11" t="s">
        <v>26</v>
      </c>
      <c r="B11" t="s">
        <v>27</v>
      </c>
      <c r="C11" t="s">
        <v>28</v>
      </c>
      <c r="D11" s="4">
        <v>0.0611</v>
      </c>
      <c r="E11" s="6">
        <f>D11*$B$2</f>
        <v>0.0611</v>
      </c>
      <c r="F11" t="s">
        <v>15</v>
      </c>
      <c r="G11" s="9">
        <f>E11*2.6</f>
        <v>0.15886</v>
      </c>
    </row>
    <row r="12">
      <c r="A12" t="s">
        <v>29</v>
      </c>
      <c r="B12" t="s">
        <v>30</v>
      </c>
      <c r="C12" t="s">
        <v>31</v>
      </c>
      <c r="D12" s="4">
        <v>0.075</v>
      </c>
      <c r="E12" s="6">
        <f>D12*$B$2</f>
        <v>0.075</v>
      </c>
      <c r="F12" t="s">
        <v>19</v>
      </c>
      <c r="G12" s="9">
        <f>E12*8.96</f>
        <v>0.672</v>
      </c>
    </row>
    <row r="13">
      <c r="A13" t="s">
        <v>32</v>
      </c>
      <c r="B13" t="s">
        <v>33</v>
      </c>
      <c r="C13" t="s">
        <v>31</v>
      </c>
      <c r="D13" s="4">
        <v>0.010075</v>
      </c>
      <c r="E13" s="6">
        <f>D13*$B$2</f>
        <v>0.010075</v>
      </c>
      <c r="F13" t="s">
        <v>19</v>
      </c>
      <c r="G13" s="9">
        <f>E13*10.69</f>
        <v>0.107702</v>
      </c>
    </row>
    <row r="14">
      <c r="A14" t="s" s="8">
        <v>34</v>
      </c>
      <c r="B14" t="s">
        <v>35</v>
      </c>
      <c r="C14" t="s">
        <v>36</v>
      </c>
      <c r="D14" s="4">
        <v>4.3875</v>
      </c>
      <c r="E14" s="6">
        <f>D14*$B$2</f>
        <v>4.3875</v>
      </c>
      <c r="F14" t="s">
        <v>15</v>
      </c>
      <c r="G14" s="9">
        <f>E14*0.003</f>
        <v>0.013163</v>
      </c>
    </row>
    <row r="15">
      <c r="A15" t="s" s="8">
        <v>37</v>
      </c>
      <c r="B15" t="s">
        <v>38</v>
      </c>
      <c r="C15" t="s">
        <v>36</v>
      </c>
      <c r="D15" s="4">
        <v>0.25</v>
      </c>
      <c r="E15" s="6">
        <f>D15*$B$2</f>
        <v>0.25</v>
      </c>
      <c r="F15" t="s">
        <v>19</v>
      </c>
      <c r="G15" s="9">
        <f>E15*0.186416</f>
        <v>0.046604</v>
      </c>
    </row>
    <row r="16">
      <c r="A16" t="s" s="8">
        <v>39</v>
      </c>
      <c r="B16" t="s">
        <v>40</v>
      </c>
      <c r="C16" t="s">
        <v>41</v>
      </c>
      <c r="D16" s="4">
        <v>1</v>
      </c>
      <c r="E16" s="6">
        <f>D16*$B$2</f>
        <v>1</v>
      </c>
      <c r="F16" t="s">
        <v>3</v>
      </c>
      <c r="G16" s="9">
        <f>E16*0</f>
        <v>0</v>
      </c>
    </row>
    <row r="17">
      <c r="A17" t="s" s="8">
        <v>42</v>
      </c>
      <c r="B17" t="s">
        <v>43</v>
      </c>
      <c r="C17" t="s">
        <v>44</v>
      </c>
      <c r="D17" s="4">
        <v>0.25</v>
      </c>
      <c r="E17" s="6">
        <f>D17*$B$2</f>
        <v>0.25</v>
      </c>
      <c r="F17">
        <v>5</v>
      </c>
      <c r="G17" s="9">
        <f>E17*0</f>
        <v>0</v>
      </c>
    </row>
    <row r="18">
      <c r="A18" t="s" s="8">
        <v>45</v>
      </c>
      <c r="B18" t="s">
        <v>46</v>
      </c>
      <c r="C18" t="s">
        <v>44</v>
      </c>
      <c r="D18" s="4">
        <v>0.03</v>
      </c>
      <c r="E18" s="6">
        <f>D18*$B$2</f>
        <v>0.03</v>
      </c>
      <c r="F18">
        <v>5</v>
      </c>
      <c r="G18" s="9">
        <f>E18*0</f>
        <v>0</v>
      </c>
    </row>
    <row r="19">
      <c r="A19" t="s" s="8">
        <v>47</v>
      </c>
      <c r="B19" t="s">
        <v>48</v>
      </c>
      <c r="C19" t="s">
        <v>44</v>
      </c>
      <c r="D19" s="4">
        <v>0.09</v>
      </c>
      <c r="E19" s="6">
        <f>D19*$B$2</f>
        <v>0.09</v>
      </c>
      <c r="F19" t="s">
        <v>3</v>
      </c>
      <c r="G19" s="9">
        <f>E19*0</f>
        <v>0</v>
      </c>
    </row>
    <row r="20">
      <c r="A20" t="s" s="8">
        <v>49</v>
      </c>
      <c r="B20" t="s">
        <v>50</v>
      </c>
      <c r="C20" t="s">
        <v>44</v>
      </c>
      <c r="D20" s="4">
        <v>1.5</v>
      </c>
      <c r="E20" s="6">
        <f>D20*$B$2</f>
        <v>1.5</v>
      </c>
      <c r="F20" t="s">
        <v>3</v>
      </c>
      <c r="G20" s="9">
        <f>E20*0</f>
        <v>0</v>
      </c>
    </row>
    <row r="21">
      <c r="A21" t="s" s="8">
        <v>51</v>
      </c>
      <c r="B21" t="s">
        <v>52</v>
      </c>
      <c r="C21" t="s">
        <v>44</v>
      </c>
      <c r="D21" s="4">
        <v>0.05</v>
      </c>
      <c r="E21" s="6">
        <f>D21*$B$2</f>
        <v>0.05</v>
      </c>
      <c r="F21" t="s">
        <v>3</v>
      </c>
      <c r="G21" s="9">
        <f>E21*0</f>
        <v>0</v>
      </c>
    </row>
    <row r="22">
      <c r="A22" t="s">
        <v>53</v>
      </c>
      <c r="B22" t="s">
        <v>54</v>
      </c>
      <c r="C22" t="s">
        <v>55</v>
      </c>
      <c r="D22" s="4">
        <v>1.540625</v>
      </c>
      <c r="E22" s="6">
        <f>D22*$B$2</f>
        <v>1.540625</v>
      </c>
      <c r="F22" t="s">
        <v>19</v>
      </c>
      <c r="G22" s="9">
        <f>E22*14</f>
        <v>21.56875</v>
      </c>
    </row>
    <row r="23">
      <c r="A23" t="s">
        <v>56</v>
      </c>
      <c r="B23" t="s">
        <v>57</v>
      </c>
      <c r="C23" t="s">
        <v>58</v>
      </c>
      <c r="D23" s="4">
        <v>0.04</v>
      </c>
      <c r="E23" s="6">
        <f>D23*$B$2</f>
        <v>0.04</v>
      </c>
      <c r="F23" t="s">
        <v>59</v>
      </c>
      <c r="G23" s="9">
        <f>E23*20.35</f>
        <v>0.814</v>
      </c>
    </row>
    <row r="24">
      <c r="A24" t="s">
        <v>60</v>
      </c>
      <c r="B24" t="s">
        <v>61</v>
      </c>
      <c r="C24" t="s">
        <v>62</v>
      </c>
      <c r="D24" s="4">
        <v>0.0065</v>
      </c>
      <c r="E24" s="6">
        <f>D24*$B$2</f>
        <v>0.0065</v>
      </c>
      <c r="F24" t="s">
        <v>19</v>
      </c>
      <c r="G24" s="9">
        <f>E24*5.17</f>
        <v>0.033605</v>
      </c>
    </row>
    <row r="25">
      <c r="A25" t="s">
        <v>63</v>
      </c>
      <c r="B25" t="s">
        <v>64</v>
      </c>
      <c r="C25" t="s">
        <v>65</v>
      </c>
      <c r="D25" s="4">
        <v>0.1125</v>
      </c>
      <c r="E25" s="6">
        <f>D25*$B$2</f>
        <v>0.1125</v>
      </c>
      <c r="F25" t="s">
        <v>19</v>
      </c>
      <c r="G25" s="9">
        <f>E25*0</f>
        <v>0</v>
      </c>
    </row>
    <row r="26">
      <c r="A26" t="s">
        <v>66</v>
      </c>
      <c r="B26" t="s">
        <v>67</v>
      </c>
      <c r="C26" t="s">
        <v>68</v>
      </c>
      <c r="D26" s="4">
        <v>0.001625</v>
      </c>
      <c r="E26" s="6">
        <f>D26*$B$2</f>
        <v>0.001625</v>
      </c>
      <c r="F26" t="s">
        <v>15</v>
      </c>
      <c r="G26" s="9">
        <f>E26*4.5</f>
        <v>0.007313</v>
      </c>
    </row>
    <row r="27">
      <c r="A27" t="s">
        <v>69</v>
      </c>
      <c r="B27" t="s">
        <v>70</v>
      </c>
      <c r="C27" t="s">
        <v>71</v>
      </c>
      <c r="D27" s="4">
        <v>0.00195</v>
      </c>
      <c r="E27" s="6">
        <f>D27*$B$2</f>
        <v>0.00195</v>
      </c>
      <c r="F27" t="s">
        <v>15</v>
      </c>
      <c r="G27" s="9">
        <f>E27*5.8</f>
        <v>0.01131</v>
      </c>
    </row>
    <row r="28">
      <c r="A28" t="s">
        <v>72</v>
      </c>
      <c r="B28" t="s">
        <v>73</v>
      </c>
      <c r="C28" t="s">
        <v>74</v>
      </c>
      <c r="D28" s="4">
        <v>0.09</v>
      </c>
      <c r="E28" s="6">
        <f>D28*$B$2</f>
        <v>0.09</v>
      </c>
      <c r="F28" t="s">
        <v>19</v>
      </c>
      <c r="G28" s="9">
        <f>E28*4.9</f>
        <v>0.441</v>
      </c>
    </row>
    <row r="29">
      <c r="A29" t="s">
        <v>75</v>
      </c>
      <c r="B29" t="s">
        <v>76</v>
      </c>
      <c r="C29" t="s">
        <v>74</v>
      </c>
      <c r="D29" s="4">
        <v>0.001625</v>
      </c>
      <c r="E29" s="6">
        <f>D29*$B$2</f>
        <v>0.001625</v>
      </c>
      <c r="F29" t="s">
        <v>19</v>
      </c>
      <c r="G29" s="9">
        <f>E29*5.2</f>
        <v>0.00845</v>
      </c>
    </row>
    <row r="30">
      <c r="A30" t="s" s="8">
        <v>77</v>
      </c>
      <c r="B30" t="s">
        <v>78</v>
      </c>
      <c r="C30" t="s">
        <v>79</v>
      </c>
      <c r="D30" s="4">
        <v>0.2</v>
      </c>
      <c r="E30" s="6">
        <f>D30*$B$2</f>
        <v>0.2</v>
      </c>
      <c r="F30" t="s">
        <v>19</v>
      </c>
      <c r="G30" s="9">
        <f>E30*0</f>
        <v>0</v>
      </c>
    </row>
    <row r="31">
      <c r="A31" t="s">
        <v>80</v>
      </c>
      <c r="B31" t="s">
        <v>81</v>
      </c>
      <c r="C31" t="s">
        <v>82</v>
      </c>
      <c r="D31" s="4">
        <v>0.015</v>
      </c>
      <c r="E31" s="6">
        <f>D31*$B$2</f>
        <v>0.015</v>
      </c>
      <c r="F31" t="s">
        <v>19</v>
      </c>
      <c r="G31" s="9">
        <f>E31*6.5</f>
        <v>0.0975</v>
      </c>
    </row>
    <row r="32">
      <c r="A32" t="s" s="8">
        <v>83</v>
      </c>
      <c r="B32" t="s">
        <v>84</v>
      </c>
      <c r="C32" t="s">
        <v>82</v>
      </c>
      <c r="D32" s="4">
        <v>0.015</v>
      </c>
      <c r="E32" s="6">
        <f>D32*$B$2</f>
        <v>0.015</v>
      </c>
      <c r="F32" t="s">
        <v>3</v>
      </c>
      <c r="G32" s="9">
        <f>E32*0</f>
        <v>0</v>
      </c>
    </row>
    <row r="33">
      <c r="A33" t="s">
        <v>85</v>
      </c>
      <c r="B33" t="s">
        <v>86</v>
      </c>
      <c r="C33" t="s">
        <v>82</v>
      </c>
      <c r="D33" s="4">
        <v>0.075</v>
      </c>
      <c r="E33" s="6">
        <f>D33*$B$2</f>
        <v>0.075</v>
      </c>
      <c r="F33" t="s">
        <v>87</v>
      </c>
      <c r="G33" s="9">
        <f>E33*1.8</f>
        <v>0.135</v>
      </c>
    </row>
    <row r="34">
      <c r="A34" t="s">
        <v>88</v>
      </c>
      <c r="B34" t="s">
        <v>89</v>
      </c>
      <c r="C34" t="s">
        <v>82</v>
      </c>
      <c r="D34" s="4">
        <v>0.008125</v>
      </c>
      <c r="E34" s="6">
        <f>D34*$B$2</f>
        <v>0.008125</v>
      </c>
      <c r="F34" t="s">
        <v>19</v>
      </c>
      <c r="G34" s="9">
        <f>E34*1.1</f>
        <v>0.008938</v>
      </c>
    </row>
    <row r="35">
      <c r="A35" t="s">
        <v>90</v>
      </c>
      <c r="B35" t="s">
        <v>91</v>
      </c>
      <c r="C35" t="s">
        <v>82</v>
      </c>
      <c r="D35" s="4">
        <v>0.004225</v>
      </c>
      <c r="E35" s="6">
        <f>D35*$B$2</f>
        <v>0.004225</v>
      </c>
      <c r="F35" t="s">
        <v>19</v>
      </c>
      <c r="G35" s="9">
        <f>E35*1.4</f>
        <v>0.005915</v>
      </c>
    </row>
    <row r="36">
      <c r="A36" t="s">
        <v>92</v>
      </c>
      <c r="B36" t="s">
        <v>93</v>
      </c>
      <c r="C36" t="s">
        <v>82</v>
      </c>
      <c r="D36" s="4">
        <v>0.1</v>
      </c>
      <c r="E36" s="6">
        <f>D36*$B$2</f>
        <v>0.1</v>
      </c>
      <c r="F36" t="s">
        <v>19</v>
      </c>
      <c r="G36" s="9">
        <f>E36*1.1</f>
        <v>0.11</v>
      </c>
    </row>
    <row r="37">
      <c r="A37" t="s">
        <v>94</v>
      </c>
      <c r="B37" t="s">
        <v>95</v>
      </c>
      <c r="C37" t="s">
        <v>82</v>
      </c>
      <c r="D37" s="4">
        <v>0.010075</v>
      </c>
      <c r="E37" s="6">
        <f>D37*$B$2</f>
        <v>0.010075</v>
      </c>
      <c r="F37" t="s">
        <v>19</v>
      </c>
      <c r="G37" s="9">
        <f>E37*3.2</f>
        <v>0.03224</v>
      </c>
    </row>
    <row r="38">
      <c r="A38" t="s" s="8">
        <v>96</v>
      </c>
      <c r="B38" t="s">
        <v>97</v>
      </c>
      <c r="C38" t="s">
        <v>82</v>
      </c>
      <c r="D38" s="4">
        <v>0.04</v>
      </c>
      <c r="E38" s="6">
        <f>D38*$B$2</f>
        <v>0.04</v>
      </c>
      <c r="F38" t="s">
        <v>3</v>
      </c>
      <c r="G38" s="9">
        <f>E38*0</f>
        <v>0</v>
      </c>
    </row>
    <row r="39">
      <c r="A39" t="s">
        <v>98</v>
      </c>
      <c r="B39" t="s">
        <v>99</v>
      </c>
      <c r="C39" t="s">
        <v>82</v>
      </c>
      <c r="D39" s="4">
        <v>0.001625</v>
      </c>
      <c r="E39" s="6">
        <f>D39*$B$2</f>
        <v>0.001625</v>
      </c>
      <c r="F39" t="s">
        <v>19</v>
      </c>
      <c r="G39" s="9">
        <f>E39*1.3</f>
        <v>0.002113</v>
      </c>
    </row>
    <row r="40">
      <c r="A40" t="s">
        <v>100</v>
      </c>
      <c r="B40" t="s">
        <v>101</v>
      </c>
      <c r="C40" t="s">
        <v>82</v>
      </c>
      <c r="D40" s="4">
        <v>0.458125</v>
      </c>
      <c r="E40" s="6">
        <f>D40*$B$2</f>
        <v>0.458125</v>
      </c>
      <c r="F40" t="s">
        <v>19</v>
      </c>
      <c r="G40" s="9">
        <f>E40*0.4</f>
        <v>0.18325</v>
      </c>
    </row>
    <row r="41">
      <c r="A41" t="s" s="8">
        <v>102</v>
      </c>
      <c r="B41" t="s">
        <v>103</v>
      </c>
      <c r="C41" t="s">
        <v>82</v>
      </c>
      <c r="D41" s="4">
        <v>0.2</v>
      </c>
      <c r="E41" s="6">
        <f>D41*$B$2</f>
        <v>0.2</v>
      </c>
      <c r="F41" t="s">
        <v>3</v>
      </c>
      <c r="G41" s="9">
        <f>E41*0</f>
        <v>0</v>
      </c>
    </row>
    <row r="42">
      <c r="A42" t="s">
        <v>104</v>
      </c>
      <c r="B42" t="s">
        <v>105</v>
      </c>
      <c r="C42" t="s">
        <v>82</v>
      </c>
      <c r="D42" s="4">
        <v>0.02</v>
      </c>
      <c r="E42" s="6">
        <f>D42*$B$2</f>
        <v>0.02</v>
      </c>
      <c r="F42" t="s">
        <v>19</v>
      </c>
      <c r="G42" s="9">
        <f>E42*2.4</f>
        <v>0.048</v>
      </c>
    </row>
    <row r="43">
      <c r="A43" t="s">
        <v>106</v>
      </c>
      <c r="B43" t="s">
        <v>107</v>
      </c>
      <c r="C43" t="s">
        <v>82</v>
      </c>
      <c r="D43" s="4">
        <v>0.06</v>
      </c>
      <c r="E43" s="6">
        <f>D43*$B$2</f>
        <v>0.06</v>
      </c>
      <c r="F43" t="s">
        <v>19</v>
      </c>
      <c r="G43" s="9">
        <f>E43*3.4</f>
        <v>0.204</v>
      </c>
    </row>
    <row r="44">
      <c r="A44" t="s">
        <v>108</v>
      </c>
      <c r="B44" t="s">
        <v>109</v>
      </c>
      <c r="C44" t="s">
        <v>110</v>
      </c>
      <c r="D44" s="4">
        <v>0.00065</v>
      </c>
      <c r="E44" s="6">
        <f>D44*$B$2</f>
        <v>0.00065</v>
      </c>
      <c r="F44" t="s">
        <v>19</v>
      </c>
      <c r="G44" s="9">
        <f>E44*9.26</f>
        <v>0.006019</v>
      </c>
    </row>
    <row r="45">
      <c r="A45" t="s">
        <v>111</v>
      </c>
      <c r="B45" t="s">
        <v>112</v>
      </c>
      <c r="C45" t="s">
        <v>113</v>
      </c>
      <c r="D45" s="4">
        <v>0.010075</v>
      </c>
      <c r="E45" s="6">
        <f>D45*$B$2</f>
        <v>0.010075</v>
      </c>
      <c r="F45" t="s">
        <v>19</v>
      </c>
      <c r="G45" s="9">
        <f>E45*3.85</f>
        <v>0.038789</v>
      </c>
    </row>
    <row r="46">
      <c r="A46"/>
      <c r="B46"/>
      <c r="C46"/>
      <c r="D46"/>
      <c r="E46"/>
      <c r="F46" t="s" s="10">
        <v>114</v>
      </c>
      <c r="G46" s="11">
        <f>SUM(G7:G45)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115</v>
      </c>
      <c r="B1" t="s" s="7">
        <v>116</v>
      </c>
      <c r="C1" t="s" s="7">
        <v>117</v>
      </c>
      <c r="D1" t="s" s="7">
        <v>118</v>
      </c>
      <c r="E1" t="s" s="7">
        <v>119</v>
      </c>
      <c r="F1" t="s" s="7">
        <v>120</v>
      </c>
    </row>
    <row r="2">
      <c r="A2" t="s">
        <v>121</v>
      </c>
      <c r="B2">
        <v>1</v>
      </c>
      <c r="C2" t="s">
        <v>122</v>
      </c>
      <c r="D2" t="s" s="12">
        <v>123</v>
      </c>
      <c r="E2" t="s" s="12"/>
      <c r="F2" t="s">
        <v>124</v>
      </c>
    </row>
    <row r="3">
      <c r="A3" t="s">
        <v>121</v>
      </c>
      <c r="B3">
        <v>2</v>
      </c>
      <c r="C3" t="s">
        <v>125</v>
      </c>
      <c r="D3" t="inlineStr" s="12">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E3" t="s" s="12"/>
      <c r="F3" t="s">
        <v>126</v>
      </c>
    </row>
    <row r="4">
      <c r="A4" t="s">
        <v>121</v>
      </c>
      <c r="B4">
        <v>4</v>
      </c>
      <c r="C4" t="s">
        <v>127</v>
      </c>
      <c r="D4" t="inlineStr" s="12">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E4" t="s" s="12"/>
      <c r="F4" t="s">
        <v>128</v>
      </c>
    </row>
    <row r="5">
      <c r="A5" t="s">
        <v>121</v>
      </c>
      <c r="B5">
        <v>5</v>
      </c>
      <c r="C5" t="s">
        <v>129</v>
      </c>
      <c r="D5" t="inlineStr" s="12">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E5" t="s" s="12"/>
      <c r="F5" t="s">
        <v>130</v>
      </c>
    </row>
    <row r="6">
      <c r="A6" t="s">
        <v>121</v>
      </c>
      <c r="B6">
        <v>6</v>
      </c>
      <c r="C6" t="s">
        <v>131</v>
      </c>
      <c r="D6" t="inlineStr" s="12">
        <is>
          <t>Préparer la garniture - 20 min Elle est composée comme celle du coq au vin avec :  des petits oignons glacés à brun .  des lardons et des champignons sautés . des croûtons de pain de mie frits au beurre clarifié. Au moment de servir :</t>
        </is>
      </c>
      <c r="E6" t="s" s="12"/>
      <c r="F6" t="s">
        <v>132</v>
      </c>
    </row>
    <row r="7">
      <c r="A7" t="s">
        <v>121</v>
      </c>
      <c r="B7">
        <v>7</v>
      </c>
      <c r="C7" t="s">
        <v>133</v>
      </c>
      <c r="D7" t="inlineStr" s="12">
        <is>
          <t>Décanter le civet - 5 min S'assurer de la cuisson des morceaux (au bout d1 h à 1 h 30 min). Les décanter dans un autre rondeau. Ajouter les lardons et les champignons. Couvrir le récipient et le réserver au chaud.</t>
        </is>
      </c>
      <c r="E7" t="s" s="12"/>
      <c r="F7" t="s">
        <v>134</v>
      </c>
    </row>
    <row r="8">
      <c r="A8" t="s">
        <v>135</v>
      </c>
      <c r="B8">
        <v>1</v>
      </c>
      <c r="C8" t="s">
        <v>122</v>
      </c>
      <c r="D8" t="s" s="12">
        <v>136</v>
      </c>
      <c r="E8" t="s" s="12"/>
      <c r="F8" t="s">
        <v>124</v>
      </c>
    </row>
    <row r="9">
      <c r="A9" t="s">
        <v>135</v>
      </c>
      <c r="B9">
        <v>2</v>
      </c>
      <c r="C9" t="s">
        <v>125</v>
      </c>
      <c r="D9" t="inlineStr" s="12">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9" t="s" s="12"/>
      <c r="F9" t="s">
        <v>137</v>
      </c>
    </row>
    <row r="10">
      <c r="A10" t="s">
        <v>135</v>
      </c>
      <c r="B10">
        <v>3</v>
      </c>
      <c r="C10" t="s">
        <v>138</v>
      </c>
      <c r="D10" t="s" s="12">
        <v>139</v>
      </c>
      <c r="E10" t="s" s="12"/>
      <c r="F10" t="s">
        <v>140</v>
      </c>
    </row>
    <row r="11">
      <c r="A11" t="s">
        <v>135</v>
      </c>
      <c r="B11">
        <v>4</v>
      </c>
      <c r="C11" t="s">
        <v>127</v>
      </c>
      <c r="D11" t="inlineStr" s="12">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11" t="s" s="12"/>
      <c r="F11" t="s">
        <v>128</v>
      </c>
    </row>
    <row r="12">
      <c r="A12" t="s">
        <v>135</v>
      </c>
      <c r="B12">
        <v>5</v>
      </c>
      <c r="C12" t="s">
        <v>129</v>
      </c>
      <c r="D12" t="inlineStr" s="12">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12" t="s" s="12"/>
      <c r="F12" t="s">
        <v>130</v>
      </c>
    </row>
    <row r="13">
      <c r="A13" t="s">
        <v>135</v>
      </c>
      <c r="B13">
        <v>6</v>
      </c>
      <c r="C13" t="s">
        <v>131</v>
      </c>
      <c r="D13" t="inlineStr" s="12">
        <is>
          <t>Préparer la garniture - 20 min Elle est composée comme celle du coq au vin avec : • des petits oignons glacés à brun (voir p. 397). • des lardons et des champignons sautés (voir p. 416). • des croûtons de pain de mie frits au beurre clarifié. Au moment de servir :</t>
        </is>
      </c>
      <c r="E13" t="s" s="12"/>
      <c r="F13" t="s">
        <v>132</v>
      </c>
    </row>
    <row r="14">
      <c r="A14" t="s">
        <v>135</v>
      </c>
      <c r="B14">
        <v>7</v>
      </c>
      <c r="C14" t="s">
        <v>133</v>
      </c>
      <c r="D14" t="inlineStr" s="12">
        <is>
          <t>Décanter le civet - 5 min • S'assurer de la cuisson des morceaux (au bout d’1 h à 1 h 30 min). • Les décanter dans un autre rondeau. • Ajouter les lardons et les champignons. • Couvrir le récipient et le réserver au chaud.</t>
        </is>
      </c>
      <c r="E14" t="s" s="12"/>
      <c r="F14" t="s">
        <v>134</v>
      </c>
    </row>
    <row r="15">
      <c r="A15" t="s">
        <v>135</v>
      </c>
      <c r="B15">
        <v>8</v>
      </c>
      <c r="C15" t="s">
        <v>141</v>
      </c>
      <c r="D15" t="inlineStr" s="12">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15" t="s" s="12"/>
      <c r="F15" t="s">
        <v>124</v>
      </c>
    </row>
    <row r="16">
      <c r="A16" t="s">
        <v>135</v>
      </c>
      <c r="B16">
        <v>9</v>
      </c>
      <c r="C16" t="s">
        <v>142</v>
      </c>
      <c r="D16" t="inlineStr" s="12">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6" t="s" s="12"/>
      <c r="F16" t="s">
        <v>124</v>
      </c>
    </row>
    <row r="17">
      <c r="A17" t="s">
        <v>143</v>
      </c>
      <c r="B17">
        <v>1</v>
      </c>
      <c r="C17" t="s">
        <v>122</v>
      </c>
      <c r="D17" t="s" s="12">
        <v>144</v>
      </c>
      <c r="E17" t="s" s="12"/>
      <c r="F17"/>
    </row>
    <row r="18">
      <c r="A18" t="s">
        <v>143</v>
      </c>
      <c r="B18">
        <v>2</v>
      </c>
      <c r="C18" t="s">
        <v>131</v>
      </c>
      <c r="D18" t="inlineStr" s="12">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18" t="s" s="12"/>
      <c r="F18"/>
    </row>
    <row r="19">
      <c r="A19" t="s">
        <v>143</v>
      </c>
      <c r="B19">
        <v>3</v>
      </c>
      <c r="C19" t="s">
        <v>145</v>
      </c>
      <c r="D19" t="s" s="12">
        <v>146</v>
      </c>
      <c r="E19" t="s" s="12"/>
      <c r="F19"/>
    </row>
    <row r="20">
      <c r="A20" t="s">
        <v>143</v>
      </c>
      <c r="B20">
        <v>4</v>
      </c>
      <c r="C20" t="s">
        <v>145</v>
      </c>
      <c r="D20" t="inlineStr" s="12">
        <is>
          <t>Réaliser la sauce espagnole — Faire fondre le lard dans une grande sauteuse avec le beurre. Ajouter les carottes et les oignons, les laisser pincer légèrement. Ajouter la farine (singer) et la laisser torréfier de manière à obtenir un roux légèrement brun.</t>
        </is>
      </c>
      <c r="E20" t="s" s="12"/>
      <c r="F20"/>
    </row>
    <row r="21">
      <c r="A21" t="s">
        <v>143</v>
      </c>
      <c r="B21">
        <v>5</v>
      </c>
      <c r="C21" t="s">
        <v>147</v>
      </c>
      <c r="D21" t="s" s="12">
        <v>148</v>
      </c>
      <c r="E21" t="s" s="12"/>
      <c r="F21"/>
    </row>
    <row r="22">
      <c r="A22" t="s">
        <v>143</v>
      </c>
      <c r="B22">
        <v>6</v>
      </c>
      <c r="C22" t="s">
        <v>149</v>
      </c>
      <c r="D22" t="inlineStr" s="12">
        <is>
          <t>Verser progressivement le fond brun bouillant en remuant au fouet. Porter à ébullition sans arrêter de remuer. Ajouter les tomates concassées, l'ail et le bouquet garni.</t>
        </is>
      </c>
      <c r="E22" t="s" s="12"/>
      <c r="F22"/>
    </row>
    <row r="23">
      <c r="A23" t="s">
        <v>143</v>
      </c>
      <c r="B23">
        <v>7</v>
      </c>
      <c r="C23" t="s">
        <v>150</v>
      </c>
      <c r="D23" t="s" s="12">
        <v>151</v>
      </c>
      <c r="E23" t="s" s="12">
        <v>152</v>
      </c>
      <c r="F23"/>
    </row>
    <row r="24">
      <c r="A24" t="s">
        <v>143</v>
      </c>
      <c r="B24">
        <v>8</v>
      </c>
      <c r="C24" t="s">
        <v>153</v>
      </c>
      <c r="D24" t="s" s="12">
        <v>154</v>
      </c>
      <c r="E24" t="s" s="12"/>
      <c r="F24"/>
    </row>
    <row r="25">
      <c r="A25" t="s">
        <v>143</v>
      </c>
      <c r="B25">
        <v>9</v>
      </c>
      <c r="C25" t="s">
        <v>155</v>
      </c>
      <c r="D25" t="s" s="12">
        <v>156</v>
      </c>
      <c r="E25" t="s" s="12">
        <v>157</v>
      </c>
      <c r="F25"/>
    </row>
    <row r="26">
      <c r="A26" t="s">
        <v>158</v>
      </c>
      <c r="B26">
        <v>1</v>
      </c>
      <c r="C26" t="s">
        <v>159</v>
      </c>
      <c r="D26" t="s" s="12">
        <v>160</v>
      </c>
      <c r="E26" t="s" s="12"/>
      <c r="F26"/>
    </row>
    <row r="27">
      <c r="A27" t="s">
        <v>161</v>
      </c>
      <c r="B27">
        <v>1</v>
      </c>
      <c r="C27" t="s">
        <v>122</v>
      </c>
      <c r="D27" t="s" s="12">
        <v>162</v>
      </c>
      <c r="E27" t="s" s="12"/>
      <c r="F27"/>
    </row>
    <row r="28">
      <c r="A28" t="s">
        <v>161</v>
      </c>
      <c r="B28">
        <v>2</v>
      </c>
      <c r="C28" t="s">
        <v>145</v>
      </c>
      <c r="D28" t="inlineStr" s="12">
        <is>
          <t>Réaliser le roux — Faire fondre le beurre en parcelles dans une sauteuse. Ajouter la farine tamisée et mélanger à l'aide d'une spatule jusqu'à obtenir un mélange lisse.</t>
        </is>
      </c>
      <c r="E28" t="s" s="12"/>
      <c r="F28"/>
    </row>
    <row r="29">
      <c r="A29" t="s">
        <v>161</v>
      </c>
      <c r="B29">
        <v>3</v>
      </c>
      <c r="C29" t="s">
        <v>150</v>
      </c>
      <c r="D29" t="inlineStr" s="12">
        <is>
          <t>Cuire le roux brun — Prolonger la cuisson jusqu'à dextrinisation — hydrolyse de l'amidon et caramélisation légère. Ne pas exagérer la coloration qui doit être brun clair. Au-delà apparaît un mauvais goût de corne brûlée.</t>
        </is>
      </c>
      <c r="E29" t="s" s="12">
        <v>163</v>
      </c>
      <c r="F29"/>
    </row>
    <row r="30">
      <c r="A30" t="s">
        <v>161</v>
      </c>
      <c r="B30">
        <v>4</v>
      </c>
      <c r="C30" t="s">
        <v>155</v>
      </c>
      <c r="D30" t="s" s="12">
        <v>164</v>
      </c>
      <c r="E30" t="s" s="12"/>
      <c r="F30"/>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165</v>
      </c>
      <c r="B1" t="s" s="7">
        <v>166</v>
      </c>
      <c r="C1" t="s" s="7">
        <v>167</v>
      </c>
      <c r="D1" t="s" s="7">
        <v>168</v>
      </c>
      <c r="E1" t="s" s="7">
        <v>10</v>
      </c>
    </row>
    <row r="2">
      <c r="A2">
        <v>0</v>
      </c>
      <c r="B2" t="s">
        <v>121</v>
      </c>
      <c r="C2" t="s">
        <v>169</v>
      </c>
      <c r="D2" s="6">
        <f>'Besoins'!$B$2*1</f>
        <v>1</v>
      </c>
      <c r="E2" t="s">
        <v>3</v>
      </c>
    </row>
    <row r="3">
      <c r="A3">
        <v>1</v>
      </c>
      <c r="B3" t="s">
        <v>170</v>
      </c>
      <c r="C3" t="s">
        <v>169</v>
      </c>
      <c r="D3" s="6">
        <f>'Besoins'!$B$2*2.6</f>
        <v>2.6</v>
      </c>
      <c r="E3" t="s">
        <v>19</v>
      </c>
    </row>
    <row r="4">
      <c r="A4">
        <v>2</v>
      </c>
      <c r="B4" t="s">
        <v>171</v>
      </c>
      <c r="C4" t="s">
        <v>172</v>
      </c>
      <c r="D4" s="6">
        <f>'Besoins'!$B$2*0.001625</f>
        <v>0.001625</v>
      </c>
      <c r="E4" t="s">
        <v>19</v>
      </c>
    </row>
    <row r="5">
      <c r="A5">
        <v>2</v>
      </c>
      <c r="B5" t="s">
        <v>173</v>
      </c>
      <c r="C5" t="s">
        <v>172</v>
      </c>
      <c r="D5" s="6">
        <f>'Besoins'!$B$2*0.001625</f>
        <v>0.001625</v>
      </c>
      <c r="E5" t="s">
        <v>15</v>
      </c>
    </row>
    <row r="6">
      <c r="A6">
        <v>2</v>
      </c>
      <c r="B6" t="s">
        <v>174</v>
      </c>
      <c r="C6" t="s">
        <v>172</v>
      </c>
      <c r="D6" s="6">
        <f>'Besoins'!$B$2*0.008125</f>
        <v>0.008125</v>
      </c>
      <c r="E6" t="s">
        <v>19</v>
      </c>
    </row>
    <row r="7">
      <c r="A7">
        <v>2</v>
      </c>
      <c r="B7" t="s">
        <v>175</v>
      </c>
      <c r="C7" t="s">
        <v>172</v>
      </c>
      <c r="D7" s="6">
        <f>'Besoins'!$B$2*0.008125</f>
        <v>0.008125</v>
      </c>
      <c r="E7" t="s">
        <v>19</v>
      </c>
    </row>
    <row r="8">
      <c r="A8">
        <v>2</v>
      </c>
      <c r="B8" t="s">
        <v>176</v>
      </c>
      <c r="C8" t="s">
        <v>172</v>
      </c>
      <c r="D8" s="6">
        <f>'Besoins'!$B$2*0.001625</f>
        <v>0.001625</v>
      </c>
      <c r="E8" t="s">
        <v>19</v>
      </c>
    </row>
    <row r="9">
      <c r="A9">
        <v>2</v>
      </c>
      <c r="B9" t="s">
        <v>177</v>
      </c>
      <c r="C9" t="s">
        <v>172</v>
      </c>
      <c r="D9" s="6">
        <f>'Besoins'!$B$2*0.004225</f>
        <v>0.004225</v>
      </c>
      <c r="E9" t="s">
        <v>19</v>
      </c>
    </row>
    <row r="10">
      <c r="A10">
        <v>2</v>
      </c>
      <c r="B10" t="s">
        <v>178</v>
      </c>
      <c r="C10" t="s">
        <v>172</v>
      </c>
      <c r="D10" s="6">
        <f>'Besoins'!$B$2*0.00065</f>
        <v>0.00065</v>
      </c>
      <c r="E10" t="s">
        <v>19</v>
      </c>
    </row>
    <row r="11">
      <c r="A11">
        <v>2</v>
      </c>
      <c r="B11" t="s">
        <v>179</v>
      </c>
      <c r="C11" t="s">
        <v>172</v>
      </c>
      <c r="D11" s="6">
        <f>'Besoins'!$B$2*0.040625</f>
        <v>0.040625</v>
      </c>
      <c r="E11" t="s">
        <v>3</v>
      </c>
    </row>
    <row r="12">
      <c r="A12">
        <v>2</v>
      </c>
      <c r="B12" t="s">
        <v>180</v>
      </c>
      <c r="C12" t="s">
        <v>172</v>
      </c>
      <c r="D12" s="6">
        <f>'Besoins'!$B$2*0.00195</f>
        <v>0.00195</v>
      </c>
      <c r="E12" t="s">
        <v>15</v>
      </c>
    </row>
    <row r="13">
      <c r="A13">
        <v>2</v>
      </c>
      <c r="B13" t="s">
        <v>181</v>
      </c>
      <c r="C13" t="s">
        <v>172</v>
      </c>
      <c r="D13" s="6">
        <f>'Besoins'!$B$2*0.0611</f>
        <v>0.0611</v>
      </c>
      <c r="E13" t="s">
        <v>15</v>
      </c>
    </row>
    <row r="14">
      <c r="A14">
        <v>2</v>
      </c>
      <c r="B14" t="s">
        <v>182</v>
      </c>
      <c r="C14" t="s">
        <v>172</v>
      </c>
      <c r="D14" s="6">
        <f>'Besoins'!$B$2*0.00195</f>
        <v>0.00195</v>
      </c>
      <c r="E14" t="s">
        <v>15</v>
      </c>
    </row>
    <row r="15">
      <c r="A15">
        <v>2</v>
      </c>
      <c r="B15" t="s">
        <v>183</v>
      </c>
      <c r="C15" t="s">
        <v>172</v>
      </c>
      <c r="D15" s="6">
        <f>'Besoins'!$B$2*0.010075</f>
        <v>0.010075</v>
      </c>
      <c r="E15" t="s">
        <v>19</v>
      </c>
    </row>
    <row r="16">
      <c r="A16">
        <v>2</v>
      </c>
      <c r="B16" t="s">
        <v>184</v>
      </c>
      <c r="C16" t="s">
        <v>172</v>
      </c>
      <c r="D16" s="6">
        <f>'Besoins'!$B$2*0.010075</f>
        <v>0.010075</v>
      </c>
      <c r="E16" t="s">
        <v>19</v>
      </c>
    </row>
    <row r="17">
      <c r="A17">
        <v>2</v>
      </c>
      <c r="B17" t="s">
        <v>185</v>
      </c>
      <c r="C17" t="s">
        <v>172</v>
      </c>
      <c r="D17" s="6">
        <f>'Besoins'!$B$2*0.010075</f>
        <v>0.010075</v>
      </c>
      <c r="E17" t="s">
        <v>19</v>
      </c>
    </row>
    <row r="18">
      <c r="A18">
        <v>2</v>
      </c>
      <c r="B18" t="s">
        <v>186</v>
      </c>
      <c r="C18" t="s">
        <v>172</v>
      </c>
      <c r="D18" s="6">
        <f>'Besoins'!$B$2*0.0065</f>
        <v>0.0065</v>
      </c>
      <c r="E18" t="s">
        <v>19</v>
      </c>
    </row>
    <row r="19">
      <c r="A19">
        <v>1</v>
      </c>
      <c r="B19" t="s">
        <v>187</v>
      </c>
      <c r="C19" t="s">
        <v>172</v>
      </c>
      <c r="D19" s="6">
        <f>'Besoins'!$B$2*0.04</f>
        <v>0.04</v>
      </c>
      <c r="E19" t="s">
        <v>19</v>
      </c>
    </row>
    <row r="20">
      <c r="A20">
        <v>1</v>
      </c>
      <c r="B20" t="s">
        <v>188</v>
      </c>
      <c r="C20" t="s">
        <v>172</v>
      </c>
      <c r="D20" s="6">
        <f>'Besoins'!$B$2*0.04</f>
        <v>0.04</v>
      </c>
      <c r="E20" t="s">
        <v>15</v>
      </c>
    </row>
    <row r="21">
      <c r="A21">
        <v>1</v>
      </c>
      <c r="B21" t="s">
        <v>189</v>
      </c>
      <c r="C21" t="s">
        <v>172</v>
      </c>
      <c r="D21" s="6">
        <f>'Besoins'!$B$2*0.02</f>
        <v>0.02</v>
      </c>
      <c r="E21" t="s">
        <v>15</v>
      </c>
    </row>
    <row r="22">
      <c r="A22">
        <v>1</v>
      </c>
      <c r="B22" t="s">
        <v>190</v>
      </c>
      <c r="C22" t="s">
        <v>172</v>
      </c>
      <c r="D22" s="6">
        <f>'Besoins'!$B$2*0.2</f>
        <v>0.2</v>
      </c>
      <c r="E22" t="s">
        <v>19</v>
      </c>
    </row>
    <row r="23">
      <c r="A23">
        <v>1</v>
      </c>
      <c r="B23" t="s">
        <v>191</v>
      </c>
      <c r="C23" t="s">
        <v>172</v>
      </c>
      <c r="D23" s="6">
        <f>'Besoins'!$B$2*0.2</f>
        <v>0.2</v>
      </c>
      <c r="E23" t="s">
        <v>19</v>
      </c>
    </row>
    <row r="24">
      <c r="A24">
        <v>1</v>
      </c>
      <c r="B24" t="s">
        <v>192</v>
      </c>
      <c r="C24" t="s">
        <v>172</v>
      </c>
      <c r="D24" s="6">
        <f>'Besoins'!$B$2*0.04</f>
        <v>0.04</v>
      </c>
      <c r="E24" t="s">
        <v>19</v>
      </c>
    </row>
    <row r="25">
      <c r="A25">
        <v>1</v>
      </c>
      <c r="B25" t="s">
        <v>193</v>
      </c>
      <c r="C25" t="s">
        <v>172</v>
      </c>
      <c r="D25" s="6">
        <f>'Besoins'!$B$2*0.1</f>
        <v>0.1</v>
      </c>
      <c r="E25" t="s">
        <v>19</v>
      </c>
    </row>
    <row r="26">
      <c r="A26">
        <v>1</v>
      </c>
      <c r="B26" t="s">
        <v>194</v>
      </c>
      <c r="C26" t="s">
        <v>172</v>
      </c>
      <c r="D26" s="6">
        <f>'Besoins'!$B$2*0.015</f>
        <v>0.015</v>
      </c>
      <c r="E26" t="s">
        <v>19</v>
      </c>
    </row>
    <row r="27">
      <c r="A27">
        <v>1</v>
      </c>
      <c r="B27" t="s">
        <v>195</v>
      </c>
      <c r="C27" t="s">
        <v>172</v>
      </c>
      <c r="D27" s="6">
        <f>'Besoins'!$B$2*1</f>
        <v>1</v>
      </c>
      <c r="E27" t="s">
        <v>3</v>
      </c>
    </row>
    <row r="28">
      <c r="A28">
        <v>1</v>
      </c>
      <c r="B28" t="s">
        <v>196</v>
      </c>
      <c r="C28" t="s">
        <v>172</v>
      </c>
      <c r="D28" s="6">
        <f>'Besoins'!$B$2*0.05</f>
        <v>0.05</v>
      </c>
      <c r="E28" t="s">
        <v>15</v>
      </c>
    </row>
    <row r="29">
      <c r="A29">
        <v>1</v>
      </c>
      <c r="B29" t="s">
        <v>197</v>
      </c>
      <c r="C29" t="s">
        <v>172</v>
      </c>
      <c r="D29" s="6">
        <f>'Besoins'!$B$2*1.5</f>
        <v>1.5</v>
      </c>
      <c r="E29" t="s">
        <v>15</v>
      </c>
    </row>
    <row r="30">
      <c r="A30">
        <v>1</v>
      </c>
      <c r="B30" t="s">
        <v>198</v>
      </c>
      <c r="C30" t="s">
        <v>172</v>
      </c>
      <c r="D30" s="6">
        <f>'Besoins'!$B$2*0.05</f>
        <v>0.05</v>
      </c>
      <c r="E30" t="s">
        <v>15</v>
      </c>
    </row>
    <row r="31">
      <c r="A31">
        <v>1</v>
      </c>
      <c r="B31" t="s">
        <v>199</v>
      </c>
      <c r="C31" t="s">
        <v>169</v>
      </c>
      <c r="D31" s="6">
        <f>'Besoins'!$B$2*1.5</f>
        <v>1.5</v>
      </c>
      <c r="E31" t="s">
        <v>15</v>
      </c>
    </row>
    <row r="32">
      <c r="A32">
        <v>2</v>
      </c>
      <c r="B32" t="s">
        <v>200</v>
      </c>
      <c r="C32" t="s">
        <v>169</v>
      </c>
      <c r="D32" s="6">
        <f>'Besoins'!$B$2*4.5</f>
        <v>4.5</v>
      </c>
      <c r="E32" t="s">
        <v>15</v>
      </c>
    </row>
    <row r="33">
      <c r="A33">
        <v>3</v>
      </c>
      <c r="B33" t="s">
        <v>201</v>
      </c>
      <c r="C33" t="s">
        <v>172</v>
      </c>
      <c r="D33" s="6">
        <f>'Besoins'!$B$2*4.3875</f>
        <v>4.3875</v>
      </c>
      <c r="E33" t="s">
        <v>15</v>
      </c>
    </row>
    <row r="34">
      <c r="A34">
        <v>3</v>
      </c>
      <c r="B34" t="s">
        <v>202</v>
      </c>
      <c r="C34" t="s">
        <v>172</v>
      </c>
      <c r="D34" s="6">
        <f>'Besoins'!$B$2*0.1125</f>
        <v>0.1125</v>
      </c>
      <c r="E34" t="s">
        <v>19</v>
      </c>
    </row>
    <row r="35">
      <c r="A35">
        <v>2</v>
      </c>
      <c r="B35" t="s">
        <v>203</v>
      </c>
      <c r="C35" t="s">
        <v>169</v>
      </c>
      <c r="D35" s="6">
        <f>'Besoins'!$B$2*0.18</f>
        <v>0.18</v>
      </c>
      <c r="E35" t="s">
        <v>19</v>
      </c>
    </row>
    <row r="36">
      <c r="A36">
        <v>3</v>
      </c>
      <c r="B36" t="s">
        <v>204</v>
      </c>
      <c r="C36" t="s">
        <v>172</v>
      </c>
      <c r="D36" s="6">
        <f>'Besoins'!$B$2*0.09</f>
        <v>0.09</v>
      </c>
      <c r="E36" t="s">
        <v>19</v>
      </c>
    </row>
    <row r="37">
      <c r="A37">
        <v>3</v>
      </c>
      <c r="B37" t="s">
        <v>205</v>
      </c>
      <c r="C37" t="s">
        <v>172</v>
      </c>
      <c r="D37" s="6">
        <f>'Besoins'!$B$2*0.09</f>
        <v>0.09</v>
      </c>
      <c r="E37" t="s">
        <v>19</v>
      </c>
    </row>
    <row r="38">
      <c r="A38">
        <v>2</v>
      </c>
      <c r="B38" t="s">
        <v>206</v>
      </c>
      <c r="C38" t="s">
        <v>172</v>
      </c>
      <c r="D38" s="6">
        <f>'Besoins'!$B$2*0.075</f>
        <v>0.075</v>
      </c>
      <c r="E38" t="s">
        <v>19</v>
      </c>
    </row>
    <row r="39">
      <c r="A39">
        <v>2</v>
      </c>
      <c r="B39" t="s">
        <v>207</v>
      </c>
      <c r="C39" t="s">
        <v>172</v>
      </c>
      <c r="D39" s="6">
        <f>'Besoins'!$B$2*0.075</f>
        <v>0.075</v>
      </c>
      <c r="E39" t="s">
        <v>19</v>
      </c>
    </row>
    <row r="40">
      <c r="A40">
        <v>2</v>
      </c>
      <c r="B40" t="s">
        <v>175</v>
      </c>
      <c r="C40" t="s">
        <v>172</v>
      </c>
      <c r="D40" s="6">
        <f>'Besoins'!$B$2*0.45</f>
        <v>0.45</v>
      </c>
      <c r="E40" t="s">
        <v>19</v>
      </c>
    </row>
    <row r="41">
      <c r="A41">
        <v>2</v>
      </c>
      <c r="B41" t="s">
        <v>208</v>
      </c>
      <c r="C41" t="s">
        <v>172</v>
      </c>
      <c r="D41" s="6">
        <f>'Besoins'!$B$2*0.06</f>
        <v>0.06</v>
      </c>
      <c r="E41" t="s">
        <v>19</v>
      </c>
    </row>
    <row r="42">
      <c r="A42">
        <v>2</v>
      </c>
      <c r="B42" t="s">
        <v>209</v>
      </c>
      <c r="C42" t="s">
        <v>172</v>
      </c>
      <c r="D42" s="6">
        <f>'Besoins'!$B$2*0.03</f>
        <v>0.03</v>
      </c>
      <c r="E42" t="s">
        <v>19</v>
      </c>
    </row>
    <row r="43">
      <c r="A43">
        <v>2</v>
      </c>
      <c r="B43" t="s">
        <v>210</v>
      </c>
      <c r="C43" t="s">
        <v>172</v>
      </c>
      <c r="D43" s="6">
        <f>'Besoins'!$B$2*0.015</f>
        <v>0.015</v>
      </c>
      <c r="E43" t="s">
        <v>19</v>
      </c>
    </row>
    <row r="44">
      <c r="A44">
        <v>2</v>
      </c>
      <c r="B44" t="s">
        <v>179</v>
      </c>
      <c r="C44" t="s">
        <v>172</v>
      </c>
      <c r="D44" s="6">
        <f>'Besoins'!$B$2*1.5</f>
        <v>1.5</v>
      </c>
      <c r="E44" t="s">
        <v>3</v>
      </c>
    </row>
    <row r="45">
      <c r="A45">
        <v>1</v>
      </c>
      <c r="B45" t="s">
        <v>211</v>
      </c>
      <c r="C45" t="s">
        <v>172</v>
      </c>
      <c r="D45" s="6">
        <f>'Besoins'!$B$2*0.25</f>
        <v>0.25</v>
      </c>
      <c r="E45" t="s">
        <v>19</v>
      </c>
    </row>
    <row r="46">
      <c r="A46">
        <v>1</v>
      </c>
      <c r="B46" t="s">
        <v>212</v>
      </c>
      <c r="C46" t="s">
        <v>172</v>
      </c>
      <c r="D46" s="6">
        <f>'Besoins'!$B$2*0.25</f>
        <v>0.25</v>
      </c>
      <c r="E46" t="s">
        <v>19</v>
      </c>
    </row>
    <row r="47">
      <c r="A47">
        <v>1</v>
      </c>
      <c r="B47" t="s">
        <v>213</v>
      </c>
      <c r="C47" t="s">
        <v>172</v>
      </c>
      <c r="D47" s="6">
        <f>'Besoins'!$B$2*0.16</f>
        <v>0.16</v>
      </c>
      <c r="E4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2">
        <v>214</v>
      </c>
      <c r="B1"/>
      <c r="C1"/>
      <c r="D1"/>
    </row>
    <row r="2">
      <c r="A2" t="str" s="13">
        <f>"PV_LAPI_PRUN_CAR · CUI.PLATS_VIANDES · référence : "&amp;Besoins!B3&amp;" "&amp;Besoins!C3&amp;" · multiplicateur réglable sur la feuille ""Besoins"""</f>
        <v>PV_LAPI_PRUN_CAR · CUI.PLATS_VIANDES · référence : 1 pc · multiplicateur réglable sur la feuille </v>
      </c>
      <c r="B2"/>
      <c r="C2"/>
      <c r="D2"/>
    </row>
    <row r="3">
      <c r="A3"/>
      <c r="B3"/>
      <c r="C3"/>
      <c r="D3"/>
    </row>
    <row r="4">
      <c r="A4" t="s" s="14">
        <v>215</v>
      </c>
      <c r="B4"/>
      <c r="C4"/>
      <c r="D4"/>
    </row>
    <row r="5">
      <c r="A5" t="s" s="15">
        <v>216</v>
      </c>
      <c r="B5" t="str" s="12">
        <f>"[METTRE EN PLACE] "&amp;Procedure!D2</f>
        <v>[METTRE EN PLACE] Mettre en place le poste de travail - 5 min  Denrées, matériels de préparation, de cuisson et de dressage. La veille :</v>
      </c>
      <c r="C5"/>
      <c r="D5"/>
    </row>
    <row r="6">
      <c r="A6" t="s" s="15">
        <v>217</v>
      </c>
      <c r="B6" t="str" s="12">
        <f>"[DÉPOUILLER] "&amp;Procedure!D3</f>
        <v>[DÉPOUILLER] 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v>
      </c>
      <c r="C6"/>
      <c r="D6"/>
    </row>
    <row r="7">
      <c r="A7"/>
      <c r="B7" t="s">
        <v>218</v>
      </c>
      <c r="C7" s="6">
        <f>'Besoins'!$B$2*2.6</f>
        <v>2.6</v>
      </c>
      <c r="D7" t="s">
        <v>19</v>
      </c>
    </row>
    <row r="8">
      <c r="A8"/>
      <c r="B8" t="str">
        <f>Besoins!B42</f>
        <v>ORANGE Sanguinelli Espagne cat.I 6(70-80mm)</v>
      </c>
      <c r="C8" s="6">
        <f>Besoins!E42</f>
        <v>0.02</v>
      </c>
      <c r="D8" t="str">
        <f>Besoins!F42</f>
        <v>lt</v>
      </c>
    </row>
    <row r="9">
      <c r="A9"/>
      <c r="B9" t="str">
        <f>Besoins!B30</f>
        <v>carottes râpées</v>
      </c>
      <c r="C9" s="6">
        <f>Besoins!E30</f>
        <v>0.2</v>
      </c>
      <c r="D9" t="str">
        <f>Besoins!F30</f>
        <v>kg</v>
      </c>
    </row>
    <row r="10">
      <c r="A10"/>
      <c r="B10" t="str">
        <f>Besoins!B38</f>
        <v>échalote</v>
      </c>
      <c r="C10" s="6">
        <f>Besoins!E38</f>
        <v>0.04</v>
      </c>
      <c r="D10" t="str">
        <f>Besoins!F38</f>
        <v>kg</v>
      </c>
    </row>
    <row r="11">
      <c r="A11"/>
      <c r="B11" t="str">
        <f>Besoins!B36</f>
        <v>CÉLERI-RAVE France</v>
      </c>
      <c r="C11" s="6">
        <f>Besoins!E36</f>
        <v>0.1</v>
      </c>
      <c r="D11" t="str">
        <f>Besoins!F36</f>
        <v>kg</v>
      </c>
    </row>
    <row r="12">
      <c r="A12"/>
      <c r="B12" t="str">
        <f>Besoins!B32</f>
        <v>ail haché</v>
      </c>
      <c r="C12" s="6">
        <f>Besoins!E32</f>
        <v>0.015</v>
      </c>
      <c r="D12" t="str">
        <f>Besoins!F32</f>
        <v>kg</v>
      </c>
    </row>
    <row r="13">
      <c r="A13"/>
      <c r="B13" t="str">
        <f>Besoins!B7</f>
        <v>RHUM 50ø</v>
      </c>
      <c r="C13" s="6">
        <f>Besoins!E7</f>
        <v>0.05</v>
      </c>
      <c r="D13" t="str">
        <f>Besoins!F7</f>
        <v>lt</v>
      </c>
    </row>
    <row r="14">
      <c r="A14"/>
      <c r="B14" t="str">
        <f>Besoins!B15</f>
        <v>SEL</v>
      </c>
      <c r="C14" s="6">
        <f>Besoins!E15</f>
        <v>0.25</v>
      </c>
      <c r="D14" t="str">
        <f>Besoins!F15</f>
        <v>kg</v>
      </c>
    </row>
    <row r="15">
      <c r="A15" t="s" s="15">
        <v>219</v>
      </c>
      <c r="B15" t="str" s="12">
        <f>"[PLACER] "&amp;Procedure!D4</f>
        <v>[PLACER] 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v>
      </c>
      <c r="C15"/>
      <c r="D15"/>
    </row>
    <row r="16">
      <c r="A16"/>
      <c r="B16" t="str">
        <f>Besoins!B23</f>
        <v>Huile de tournesol bidon 5L</v>
      </c>
      <c r="C16" s="6">
        <f>Besoins!E23</f>
        <v>0.04</v>
      </c>
      <c r="D16" t="str">
        <f>Besoins!F23</f>
        <v>lt</v>
      </c>
    </row>
    <row r="17">
      <c r="A17"/>
      <c r="B17" t="str">
        <f>Besoins!B16</f>
        <v>bouquet garni arôme</v>
      </c>
      <c r="C17" s="6">
        <f>Besoins!E16</f>
        <v>1</v>
      </c>
      <c r="D17" t="str">
        <f>Besoins!F16</f>
        <v>pc</v>
      </c>
    </row>
    <row r="18">
      <c r="A18"/>
      <c r="B18" t="str">
        <f>Besoins!B20</f>
        <v>huile de tournesol pour cuisson liaison</v>
      </c>
      <c r="C18" s="6">
        <f>Besoins!E20</f>
        <v>1.5</v>
      </c>
      <c r="D18" t="str">
        <f>Besoins!F20</f>
        <v>lt</v>
      </c>
    </row>
    <row r="19">
      <c r="A19"/>
      <c r="B19" t="str">
        <f>Besoins!B21</f>
        <v>huile olive vierge</v>
      </c>
      <c r="C19" s="6">
        <f>Besoins!E21</f>
        <v>0.05</v>
      </c>
      <c r="D19" t="str">
        <f>Besoins!F21</f>
        <v>lt</v>
      </c>
    </row>
    <row r="20">
      <c r="A20" t="s" s="15">
        <v>220</v>
      </c>
      <c r="B20" t="str" s="12">
        <f>"[MARQUER] "&amp;Procedure!D5</f>
        <v>[MARQUER] 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v>
      </c>
      <c r="C20"/>
      <c r="D20"/>
    </row>
    <row r="21">
      <c r="A21"/>
      <c r="B21" t="s">
        <v>221</v>
      </c>
      <c r="C21" s="6">
        <f>'Besoins'!$B$2*1.5</f>
        <v>1.5</v>
      </c>
      <c r="D21" t="s">
        <v>15</v>
      </c>
    </row>
    <row r="22">
      <c r="A22" t="s" s="15">
        <v>222</v>
      </c>
      <c r="B22" t="str" s="12">
        <f>"[PRÉPARER] "&amp;Procedure!D6</f>
        <v>[PRÉPARER] Préparer la garniture - 20 min Elle est composée comme celle du coq au vin avec :  des petits oignons glacés à brun .  des lardons et des champignons sautés . des croûtons de pain de mie frits au beurre clarifié. Au moment de servir :</v>
      </c>
      <c r="C22"/>
      <c r="D22"/>
    </row>
    <row r="23">
      <c r="A23"/>
      <c r="B23" t="str">
        <f>Besoins!B8</f>
        <v>BEURRE</v>
      </c>
      <c r="C23" s="6">
        <f>Besoins!E8</f>
        <v>0.04</v>
      </c>
      <c r="D23" t="str">
        <f>Besoins!F8</f>
        <v>kg</v>
      </c>
    </row>
    <row r="24">
      <c r="A24"/>
      <c r="B24" t="str">
        <f>Besoins!B41</f>
        <v>oignons émincés</v>
      </c>
      <c r="C24" s="6">
        <f>Besoins!E41</f>
        <v>0.2</v>
      </c>
      <c r="D24" t="str">
        <f>Besoins!F41</f>
        <v>kg</v>
      </c>
    </row>
    <row r="25">
      <c r="A25"/>
      <c r="B25" t="str">
        <f>Besoins!B17</f>
        <v>champignons émincés</v>
      </c>
      <c r="C25" s="6">
        <f>Besoins!E17</f>
        <v>0.25</v>
      </c>
      <c r="D25" t="str">
        <f>Besoins!F17</f>
        <v>kg</v>
      </c>
    </row>
    <row r="26">
      <c r="A26"/>
      <c r="B26" t="str">
        <f>Besoins!B9</f>
        <v>beurre micropain 10gr</v>
      </c>
      <c r="C26" s="6">
        <f>Besoins!E9</f>
        <v>0.16</v>
      </c>
      <c r="D26" t="str">
        <f>Besoins!F9</f>
        <v>kg</v>
      </c>
    </row>
    <row r="27">
      <c r="A27" t="s" s="15">
        <v>223</v>
      </c>
      <c r="B27" t="str" s="12">
        <f>"[DÉCANTER] "&amp;Procedure!D7</f>
        <v>[DÉCANTER] Décanter le civet - 5 min S'assurer de la cuisson des morceaux (au bout d1 h à 1 h 30 min). Les décanter dans un autre rondeau. Ajouter les lardons et les champignons. Couvrir le récipient et le réserver au chaud.</v>
      </c>
      <c r="C27"/>
      <c r="D27"/>
    </row>
    <row r="28">
      <c r="A28"/>
      <c r="B28"/>
      <c r="C28"/>
      <c r="D28"/>
    </row>
    <row r="29">
      <c r="A29" t="s" s="14">
        <v>224</v>
      </c>
      <c r="B29"/>
      <c r="C29"/>
      <c r="D29"/>
    </row>
    <row r="30">
      <c r="A30" t="s" s="15">
        <v>216</v>
      </c>
      <c r="B30" t="str" s="12">
        <f>"[METTRE EN PLACE] "&amp;Procedure!D8</f>
        <v>[METTRE EN PLACE] Mettre en place le poste de travail - 5 min • Denrées, matériels de préparation, de cuisson et de dressage. La veille :</v>
      </c>
      <c r="C30"/>
      <c r="D30"/>
    </row>
    <row r="31">
      <c r="A31" t="s" s="15">
        <v>217</v>
      </c>
      <c r="B31" t="str" s="12">
        <f>"[DÉPOUILLER] "&amp;Procedure!D9</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31"/>
      <c r="D31"/>
    </row>
    <row r="32">
      <c r="A32" t="s" s="15">
        <v>225</v>
      </c>
      <c r="B32" t="str" s="12">
        <f>"[DÉNERVER] "&amp;Procedure!D10</f>
        <v>[DÉNERVER] Dénerver et détailler le lièvre en 8 ou 16 morceaux - 10 min</v>
      </c>
      <c r="C32"/>
      <c r="D32"/>
    </row>
    <row r="33">
      <c r="A33" t="s" s="15">
        <v>219</v>
      </c>
      <c r="B33" t="str" s="12">
        <f>"[PLACER] "&amp;Procedure!D11</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33"/>
      <c r="D33"/>
    </row>
    <row r="34">
      <c r="A34" t="s" s="15">
        <v>220</v>
      </c>
      <c r="B34" t="str" s="12">
        <f>"[MARQUER] "&amp;Procedure!D12</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34"/>
      <c r="D34"/>
    </row>
    <row r="35">
      <c r="A35" t="s" s="15">
        <v>222</v>
      </c>
      <c r="B35" t="str" s="12">
        <f>"[PRÉPARER] "&amp;Procedure!D13</f>
        <v>[PRÉPARER] Préparer la garniture - 20 min Elle est composée comme celle du coq au vin avec : • des petits oignons glacés à brun (voir p. 397). • des lardons et des champignons sautés (voir p. 416). • des croûtons de pain de mie frits au beurre clarifié. Au moment de servir :</v>
      </c>
      <c r="C35"/>
      <c r="D35"/>
    </row>
    <row r="36">
      <c r="A36" t="s" s="15">
        <v>223</v>
      </c>
      <c r="B36" t="str" s="12">
        <f>"[DÉCANTER] "&amp;Procedure!D14</f>
        <v>[DÉCANTER] Décanter le civet - 5 min • S'assurer de la cuisson des morceaux (au bout d’1 h à 1 h 30 min). • Les décanter dans un autre rondeau. • Ajouter les lardons et les champignons. • Couvrir le récipient et le réserver au chaud.</v>
      </c>
      <c r="C36"/>
      <c r="D36"/>
    </row>
    <row r="37">
      <c r="A37" t="s" s="15">
        <v>226</v>
      </c>
      <c r="B37" t="str" s="12">
        <f>"[BOUILLIR] "&amp;Procedure!D15</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37"/>
      <c r="D37"/>
    </row>
    <row r="38">
      <c r="A38" t="s" s="15">
        <v>227</v>
      </c>
      <c r="B38" t="str" s="12">
        <f>"[DRESSER] "&amp;Procedure!D16</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38"/>
      <c r="D38"/>
    </row>
    <row r="39">
      <c r="A39"/>
      <c r="B39"/>
      <c r="C39"/>
      <c r="D39"/>
    </row>
    <row r="40">
      <c r="A40" t="s" s="14">
        <v>228</v>
      </c>
      <c r="B40"/>
      <c r="C40"/>
      <c r="D40"/>
    </row>
    <row r="41">
      <c r="A41" t="s" s="15">
        <v>216</v>
      </c>
      <c r="B41" t="str" s="12">
        <f>"[METTRE EN PLACE] "&amp;Procedure!D17</f>
        <v>[METTRE EN PLACE] Mettre en place — Peser, mesurer et contrôler les denrées.</v>
      </c>
      <c r="C41"/>
      <c r="D41"/>
    </row>
    <row r="42">
      <c r="A42" t="s" s="15">
        <v>217</v>
      </c>
      <c r="B42" t="str" s="12">
        <f>"[PRÉPARER] "&amp;Procedure!D18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42"/>
      <c r="D42"/>
    </row>
    <row r="43">
      <c r="A43"/>
      <c r="B43" t="str">
        <f>Besoins!B12</f>
        <v>Lardons lardon cru fumé</v>
      </c>
      <c r="C43" s="6">
        <f>Besoins!E12</f>
        <v>0.075</v>
      </c>
      <c r="D43" t="str">
        <f>Besoins!F12</f>
        <v>kg</v>
      </c>
    </row>
    <row r="44">
      <c r="A44"/>
      <c r="B44" t="str">
        <f>Besoins!B33</f>
        <v>CAROTTE France cat.I botte</v>
      </c>
      <c r="C44" s="6">
        <f>Besoins!E33</f>
        <v>0.075</v>
      </c>
      <c r="D44" t="str">
        <f>Besoins!F33</f>
        <v>kg</v>
      </c>
    </row>
    <row r="45">
      <c r="A45"/>
      <c r="B45" t="s">
        <v>229</v>
      </c>
      <c r="C45" s="6">
        <f>'Besoins'!$B$2*0.45</f>
        <v>0.45</v>
      </c>
      <c r="D45" t="s">
        <v>19</v>
      </c>
    </row>
    <row r="46">
      <c r="A46"/>
      <c r="B46" t="str">
        <f>Besoins!B31</f>
        <v>AIL frais France cat.I 60-80mm</v>
      </c>
      <c r="C46" s="6">
        <f>Besoins!E31</f>
        <v>0.015</v>
      </c>
      <c r="D46" t="str">
        <f>Besoins!F31</f>
        <v>kg</v>
      </c>
    </row>
    <row r="47">
      <c r="A47"/>
      <c r="B47" t="s">
        <v>230</v>
      </c>
      <c r="C47" s="6">
        <f>'Besoins'!$B$2*1.5</f>
        <v>1.5</v>
      </c>
      <c r="D47" t="s">
        <v>3</v>
      </c>
    </row>
    <row r="48">
      <c r="A48" t="s" s="15">
        <v>225</v>
      </c>
      <c r="B48" t="str" s="12">
        <f>"[ÉTUVER] "&amp;Procedure!D19</f>
        <v>[ÉTUVER] Reconstituer le fond brun de veau selon le mode d'emploi et le porter à ébullition.</v>
      </c>
      <c r="C48"/>
      <c r="D48"/>
    </row>
    <row r="49">
      <c r="A49"/>
      <c r="B49" t="s">
        <v>231</v>
      </c>
      <c r="C49" s="6">
        <f>'Besoins'!$B$2*4.5</f>
        <v>4.5</v>
      </c>
      <c r="D49" t="s">
        <v>15</v>
      </c>
    </row>
    <row r="50">
      <c r="A50" t="s" s="15">
        <v>219</v>
      </c>
      <c r="B50" t="str" s="12">
        <f>"[ÉTUVER] "&amp;Procedure!D20</f>
        <v>[ÉTUVER] Réaliser la sauce espagnole — Faire fondre le lard dans une grande sauteuse avec le beurre. Ajouter les carottes et les oignons, les laisser pincer légèrement. Ajouter la farine (singer) et la laisser torréfier de manière à obtenir un roux légèrement brun.</v>
      </c>
      <c r="C50"/>
      <c r="D50"/>
    </row>
    <row r="51">
      <c r="A51"/>
      <c r="B51" t="str">
        <f>Besoins!B12</f>
        <v>Lardons lardon cru fumé</v>
      </c>
      <c r="C51" s="6">
        <f>Besoins!E12</f>
        <v>0.075</v>
      </c>
      <c r="D51" t="str">
        <f>Besoins!F12</f>
        <v>kg</v>
      </c>
    </row>
    <row r="52">
      <c r="A52"/>
      <c r="B52" t="str">
        <f>Besoins!B33</f>
        <v>CAROTTE France cat.I botte</v>
      </c>
      <c r="C52" s="6">
        <f>Besoins!E33</f>
        <v>0.075</v>
      </c>
      <c r="D52" t="str">
        <f>Besoins!F33</f>
        <v>kg</v>
      </c>
    </row>
    <row r="53">
      <c r="A53"/>
      <c r="B53" t="s">
        <v>229</v>
      </c>
      <c r="C53" s="6">
        <f>'Besoins'!$B$2*0.45</f>
        <v>0.45</v>
      </c>
      <c r="D53" t="s">
        <v>19</v>
      </c>
    </row>
    <row r="54">
      <c r="A54"/>
      <c r="B54" t="s">
        <v>232</v>
      </c>
      <c r="C54" s="6">
        <f>'Besoins'!$B$2*0.18</f>
        <v>0.18</v>
      </c>
      <c r="D54" t="s">
        <v>19</v>
      </c>
    </row>
    <row r="55">
      <c r="A55"/>
      <c r="B55" t="str">
        <f>Besoins!B43</f>
        <v>TOMATE ronde Espagne cat.I 67-82mm</v>
      </c>
      <c r="C55" s="6">
        <f>Besoins!E43</f>
        <v>0.06</v>
      </c>
      <c r="D55" t="str">
        <f>Besoins!F43</f>
        <v>kg</v>
      </c>
    </row>
    <row r="56">
      <c r="A56"/>
      <c r="B56" t="str">
        <f>Besoins!B18</f>
        <v>concentré de tomates</v>
      </c>
      <c r="C56" s="6">
        <f>Besoins!E18</f>
        <v>0.03</v>
      </c>
      <c r="D56" t="str">
        <f>Besoins!F18</f>
        <v>kg</v>
      </c>
    </row>
    <row r="57">
      <c r="A57"/>
      <c r="B57" t="str">
        <f>Besoins!B31</f>
        <v>AIL frais France cat.I 60-80mm</v>
      </c>
      <c r="C57" s="6">
        <f>Besoins!E31</f>
        <v>0.015</v>
      </c>
      <c r="D57" t="str">
        <f>Besoins!F31</f>
        <v>kg</v>
      </c>
    </row>
    <row r="58">
      <c r="A58"/>
      <c r="B58" t="s">
        <v>230</v>
      </c>
      <c r="C58" s="6">
        <f>'Besoins'!$B$2*1.5</f>
        <v>1.5</v>
      </c>
      <c r="D58" t="s">
        <v>3</v>
      </c>
    </row>
    <row r="59">
      <c r="A59" t="s" s="15">
        <v>220</v>
      </c>
      <c r="B59" t="str" s="12">
        <f>"[INCORPORER] "&amp;Procedure!D21</f>
        <v>[INCORPORER] Ajouter le concentré de tomates et le faire revenir quelques secondes pour lui faire perdre son acidité. Laisser refroidir le roux tomaté.</v>
      </c>
      <c r="C59"/>
      <c r="D59"/>
    </row>
    <row r="60">
      <c r="A60"/>
      <c r="B60" t="str">
        <f>Besoins!B43</f>
        <v>TOMATE ronde Espagne cat.I 67-82mm</v>
      </c>
      <c r="C60" s="6">
        <f>Besoins!E43</f>
        <v>0.06</v>
      </c>
      <c r="D60" t="str">
        <f>Besoins!F43</f>
        <v>kg</v>
      </c>
    </row>
    <row r="61">
      <c r="A61"/>
      <c r="B61" t="str">
        <f>Besoins!B18</f>
        <v>concentré de tomates</v>
      </c>
      <c r="C61" s="6">
        <f>Besoins!E18</f>
        <v>0.03</v>
      </c>
      <c r="D61" t="str">
        <f>Besoins!F18</f>
        <v>kg</v>
      </c>
    </row>
    <row r="62">
      <c r="A62" t="s" s="15">
        <v>222</v>
      </c>
      <c r="B62" t="str" s="12">
        <f>"[VERSER] "&amp;Procedure!D22</f>
        <v>[VERSER] Verser progressivement le fond brun bouillant en remuant au fouet. Porter à ébullition sans arrêter de remuer. Ajouter les tomates concassées, l'ail et le bouquet garni.</v>
      </c>
      <c r="C62"/>
      <c r="D62"/>
    </row>
    <row r="63">
      <c r="A63"/>
      <c r="B63" t="s">
        <v>231</v>
      </c>
      <c r="C63" s="6">
        <f>'Besoins'!$B$2*4.5</f>
        <v>4.5</v>
      </c>
      <c r="D63" t="s">
        <v>15</v>
      </c>
    </row>
    <row r="64">
      <c r="A64"/>
      <c r="B64" t="s">
        <v>232</v>
      </c>
      <c r="C64" s="6">
        <f>'Besoins'!$B$2*0.18</f>
        <v>0.18</v>
      </c>
      <c r="D64" t="s">
        <v>19</v>
      </c>
    </row>
    <row r="65">
      <c r="A65"/>
      <c r="B65" t="str">
        <f>Besoins!B43</f>
        <v>TOMATE ronde Espagne cat.I 67-82mm</v>
      </c>
      <c r="C65" s="6">
        <f>Besoins!E43</f>
        <v>0.06</v>
      </c>
      <c r="D65" t="str">
        <f>Besoins!F43</f>
        <v>kg</v>
      </c>
    </row>
    <row r="66">
      <c r="A66"/>
      <c r="B66" t="str">
        <f>Besoins!B31</f>
        <v>AIL frais France cat.I 60-80mm</v>
      </c>
      <c r="C66" s="6">
        <f>Besoins!E31</f>
        <v>0.015</v>
      </c>
      <c r="D66" t="str">
        <f>Besoins!F31</f>
        <v>kg</v>
      </c>
    </row>
    <row r="67">
      <c r="A67"/>
      <c r="B67" t="s">
        <v>230</v>
      </c>
      <c r="C67" s="6">
        <f>'Besoins'!$B$2*1.5</f>
        <v>1.5</v>
      </c>
      <c r="D67" t="s">
        <v>3</v>
      </c>
    </row>
    <row r="68">
      <c r="A68" t="s" s="15">
        <v>223</v>
      </c>
      <c r="B68" t="str" s="12">
        <f>"[CUIRE] "&amp;Procedure!D23</f>
        <v>[CUIRE] Cuire la sauce à couvert au four de préférence, en dépouillant aussi souvent que nécessaire.</v>
      </c>
      <c r="C68"/>
      <c r="D68"/>
    </row>
    <row r="69">
      <c r="A69"/>
      <c r="B69" t="str" s="16">
        <f>"ℹ "&amp;Procedure!E23</f>
        <v>ℹ</v>
      </c>
      <c r="C69"/>
      <c r="D69"/>
    </row>
    <row r="70">
      <c r="A70" t="s" s="15">
        <v>226</v>
      </c>
      <c r="B70" t="str" s="12">
        <f>"[PASSER] "&amp;Procedure!D24</f>
        <v>[PASSER] Passer la sauce espagnole au chinois étamine en foulant légèrement — Vérifier l'assaisonnement et l'onctuosité.</v>
      </c>
      <c r="C70"/>
      <c r="D70"/>
    </row>
    <row r="71">
      <c r="A71" t="s" s="15">
        <v>227</v>
      </c>
      <c r="B71" t="str" s="12">
        <f>"[REFROIDIR] "&amp;Procedure!D25</f>
        <v>[REFROIDIR] Refroidir rapidement et réserver à couvert au réfrigérateur, ou tamponner et maintenir au bain-marie.</v>
      </c>
      <c r="C71"/>
      <c r="D71"/>
    </row>
    <row r="72">
      <c r="A72"/>
      <c r="B72" t="str" s="16">
        <f>"ℹ "&amp;Procedure!E25</f>
        <v>ℹ</v>
      </c>
      <c r="C72"/>
      <c r="D72"/>
    </row>
    <row r="73">
      <c r="A73"/>
      <c r="B73"/>
      <c r="C73"/>
      <c r="D73"/>
    </row>
    <row r="74">
      <c r="A74" t="s" s="14">
        <v>233</v>
      </c>
      <c r="B74"/>
      <c r="C74"/>
      <c r="D74"/>
    </row>
    <row r="75">
      <c r="A75" t="s" s="15">
        <v>216</v>
      </c>
      <c r="B75" t="str" s="12">
        <f>"[DISSOUDRE] "&amp;Procedure!D26</f>
        <v>[DISSOUDRE] Délayer la poudre dans l'eau froide en fouettant, puis porter à ébullition en remuant régulièrement.</v>
      </c>
      <c r="C75"/>
      <c r="D75"/>
    </row>
    <row r="76">
      <c r="A76"/>
      <c r="B76"/>
      <c r="C76"/>
      <c r="D76"/>
    </row>
    <row r="77">
      <c r="A77" t="s" s="14">
        <v>234</v>
      </c>
      <c r="B77"/>
      <c r="C77"/>
      <c r="D77"/>
    </row>
    <row r="78">
      <c r="A78" t="s" s="15">
        <v>216</v>
      </c>
      <c r="B78" t="str" s="12">
        <f>"[METTRE EN PLACE] "&amp;Procedure!D27</f>
        <v>[METTRE EN PLACE] Mettre en place — Peser, mesurer et contrôler les denrées. Tamiser la farine. Découper le beurre en parcelles.</v>
      </c>
      <c r="C78"/>
      <c r="D78"/>
    </row>
    <row r="79">
      <c r="A79" t="s" s="15">
        <v>217</v>
      </c>
      <c r="B79" t="str" s="12">
        <f>"[ÉTUVER] "&amp;Procedure!D28</f>
        <v>[ÉTUVER] Réaliser le roux — Faire fondre le beurre en parcelles dans une sauteuse. Ajouter la farine tamisée et mélanger à l'aide d'une spatule jusqu'à obtenir un mélange lisse.</v>
      </c>
      <c r="C79"/>
      <c r="D79"/>
    </row>
    <row r="80">
      <c r="A80"/>
      <c r="B80" t="str">
        <f>Besoins!B28</f>
        <v>Beurre de cuisine bloc 10 kg</v>
      </c>
      <c r="C80" s="6">
        <f>Besoins!E28</f>
        <v>0.09</v>
      </c>
      <c r="D80" t="str">
        <f>Besoins!F28</f>
        <v>kg</v>
      </c>
    </row>
    <row r="81">
      <c r="A81"/>
      <c r="B81" t="str">
        <f>Besoins!B19</f>
        <v>farine de blé tamisée type 55</v>
      </c>
      <c r="C81" s="6">
        <f>Besoins!E19</f>
        <v>0.09</v>
      </c>
      <c r="D81" t="str">
        <f>Besoins!F19</f>
        <v>kg</v>
      </c>
    </row>
    <row r="82">
      <c r="A82" t="s" s="15">
        <v>225</v>
      </c>
      <c r="B82" t="str" s="12">
        <f>"[CUIRE] "&amp;Procedure!D29</f>
        <v>[CUIRE] Cuire le roux brun — Prolonger la cuisson jusqu'à dextrinisation — hydrolyse de l'amidon et caramélisation légère. Ne pas exagérer la coloration qui doit être brun clair. Au-delà apparaît un mauvais goût de corne brûlée.</v>
      </c>
      <c r="C82"/>
      <c r="D82"/>
    </row>
    <row r="83">
      <c r="A83"/>
      <c r="B83" t="str" s="16">
        <f>"ℹ "&amp;Procedure!E29</f>
        <v>ℹ</v>
      </c>
      <c r="C83"/>
      <c r="D83"/>
    </row>
    <row r="84">
      <c r="A84" t="s" s="15">
        <v>219</v>
      </c>
      <c r="B84" t="str" s="12">
        <f>"[REFROIDIR] "&amp;Procedure!D30</f>
        <v>[REFROIDIR] Arrêter et refroidir rapidement — Attention : à quantités égales, le roux brun procure une liaison inférieure au roux blanc.</v>
      </c>
      <c r="C84"/>
      <c r="D84"/>
    </row>
    <row r="85">
      <c r="A85"/>
      <c r="B85"/>
      <c r="C85"/>
      <c r="D85"/>
    </row>
    <row r="86">
      <c r="A86" t="s" s="17">
        <v>235</v>
      </c>
      <c r="B86"/>
      <c r="C86"/>
      <c r="D86"/>
    </row>
  </sheetData>
  <sheetProtection sheet="1"/>
  <mergeCells count="40">
    <mergeCell ref="A1:D1"/>
    <mergeCell ref="A2:D2"/>
    <mergeCell ref="A4:D4"/>
    <mergeCell ref="B5:D5"/>
    <mergeCell ref="B6:D6"/>
    <mergeCell ref="B15:D15"/>
    <mergeCell ref="B20:D20"/>
    <mergeCell ref="B22:D22"/>
    <mergeCell ref="B27:D27"/>
    <mergeCell ref="A29:D29"/>
    <mergeCell ref="B30:D30"/>
    <mergeCell ref="B31:D31"/>
    <mergeCell ref="B32:D32"/>
    <mergeCell ref="B33:D33"/>
    <mergeCell ref="B34:D34"/>
    <mergeCell ref="B35:D35"/>
    <mergeCell ref="B36:D36"/>
    <mergeCell ref="B37:D37"/>
    <mergeCell ref="B38:D38"/>
    <mergeCell ref="A40:D40"/>
    <mergeCell ref="B41:D41"/>
    <mergeCell ref="B42:D42"/>
    <mergeCell ref="B48:D48"/>
    <mergeCell ref="B50:D50"/>
    <mergeCell ref="B59:D59"/>
    <mergeCell ref="B62:D62"/>
    <mergeCell ref="B68:D68"/>
    <mergeCell ref="B69:D69"/>
    <mergeCell ref="B70:D70"/>
    <mergeCell ref="B71:D71"/>
    <mergeCell ref="B72:D72"/>
    <mergeCell ref="A74:D74"/>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2026-08-01T00:41:59Z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2026-08-01T00:41:59Z</dcterms:modified>
  <cp:revision>1</cp:revision>
</cp:coreProperties>
</file>