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<sst xmlns="http://schemas.openxmlformats.org/spreadsheetml/2006/main" count="259" uniqueCount="259">
  <si>
    <t>Fiche technique</t>
  </si>
  <si>
    <t>Nom</t>
  </si>
  <si>
    <t>Lapin aux pruneaux et aux carottes (ragoût à brun)</t>
  </si>
  <si>
    <t>Code</t>
  </si>
  <si>
    <t>PV_LAPI_PRUN_CAR</t>
  </si>
  <si>
    <t>Classe</t>
  </si>
  <si>
    <t>Plats viandes (CUI.PLATS_VIANDES)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</si>
  <si>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</si>
  <si>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</si>
  <si>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</si>
  <si>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</si>
  <si>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</si>
  <si>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</si>
  <si>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</si>
  <si>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</si>
  <si>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</si>
  <si>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</si>
  <si>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</si>
  <si>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</si>
  <si>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</si>
  <si>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</si>
  <si>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15:23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</si>
  <si>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</si>
  <si>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</si>
  <si>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</si>
  <si>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</si>
  <si>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</si>
  <si>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</si>
  <si>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</si>
  <si>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</si>
  <si>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</si>
  <si>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</si>
  <si>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</si>
  <si>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</si>
  <si>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</si>
  <si>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</si>
  <si>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00000048</t>
  </si>
  <si>
    <t>BEURRE</t>
  </si>
  <si>
    <t>Produits frais</t>
  </si>
  <si>
    <t>kg</t>
  </si>
  <si>
    <t>00001425</t>
  </si>
  <si>
    <t>beurre micropain 10gr</t>
  </si>
  <si>
    <t>Matières premières</t>
  </si>
  <si>
    <t>ALC-COGNAC</t>
  </si>
  <si>
    <t>Cognac VS (flambé, sauce)</t>
  </si>
  <si>
    <t>Spiritueux et liqueurs cuisine</t>
  </si>
  <si>
    <t>VIN-ROUGE-CUI</t>
  </si>
  <si>
    <t>Vin rouge de cuisson (table)</t>
  </si>
  <si>
    <t>Vins et bières de cuisson</t>
  </si>
  <si>
    <t>RNM100733</t>
  </si>
  <si>
    <t>Lardons lardon cru fumé</t>
  </si>
  <si>
    <t>Charcuterie</t>
  </si>
  <si>
    <t>RNM100732</t>
  </si>
  <si>
    <t>Poitrine fumée n°1</t>
  </si>
  <si>
    <t>00000061</t>
  </si>
  <si>
    <t>EAU</t>
  </si>
  <si>
    <t>Matières diverses (à trier)</t>
  </si>
  <si>
    <t>00000033</t>
  </si>
  <si>
    <t>SEL</t>
  </si>
  <si>
    <t>00001922</t>
  </si>
  <si>
    <t>bouquet garni arôme</t>
  </si>
  <si>
    <t>Condiments et sauces</t>
  </si>
  <si>
    <t>00001757</t>
  </si>
  <si>
    <t>champignons émincés</t>
  </si>
  <si>
    <t>Épicerie salée</t>
  </si>
  <si>
    <t>00001758</t>
  </si>
  <si>
    <t>concentré de tomates</t>
  </si>
  <si>
    <t>00001743</t>
  </si>
  <si>
    <t>farine de blé tamisée type 55</t>
  </si>
  <si>
    <t>00001720</t>
  </si>
  <si>
    <t>huile de tournesol pour cuisson liaison</t>
  </si>
  <si>
    <t>00001660</t>
  </si>
  <si>
    <t>huile olive vierge</t>
  </si>
  <si>
    <t>HER-BOUQUET-G</t>
  </si>
  <si>
    <t>Bouquet garni sachet dose</t>
  </si>
  <si>
    <t>Herbes aromatiques séchées</t>
  </si>
  <si>
    <t>RNME101405</t>
  </si>
  <si>
    <t>Huile de tournesol bidon 5L</t>
  </si>
  <si>
    <t>Assaisonnements et corps gras</t>
  </si>
  <si>
    <t>u</t>
  </si>
  <si>
    <t>RNME101463</t>
  </si>
  <si>
    <t>Pain de mie LC tranches 500g</t>
  </si>
  <si>
    <t>Féculents et légumineuses</t>
  </si>
  <si>
    <t>KNORR-FBLIE-STD</t>
  </si>
  <si>
    <t>Fonds Brun Lié (Knorr Professional)</t>
  </si>
  <si>
    <t>Fonds déshydratés et poudres</t>
  </si>
  <si>
    <t>00POT_MP014</t>
  </si>
  <si>
    <t>Huile d'arachide</t>
  </si>
  <si>
    <t>Corps gras et huiles</t>
  </si>
  <si>
    <t>HUI-OLIVE-VP</t>
  </si>
  <si>
    <t>Huile d'olive vierge pure</t>
  </si>
  <si>
    <t>Huiles végétales</t>
  </si>
  <si>
    <t>BEU-CUISINE</t>
  </si>
  <si>
    <t>Beurre de cuisine bloc 10 kg</t>
  </si>
  <si>
    <t>Beurres et margarines</t>
  </si>
  <si>
    <t>BEU-DOUX</t>
  </si>
  <si>
    <t>Beurre doux 82% MG plaquette</t>
  </si>
  <si>
    <t>00002238</t>
  </si>
  <si>
    <t>carottes râpées</t>
  </si>
  <si>
    <t>Légumes 4ème gamme (prêts emploi)</t>
  </si>
  <si>
    <t>RNM17710123</t>
  </si>
  <si>
    <t>AIL frais France cat.I 60-80mm</t>
  </si>
  <si>
    <t>Légumes</t>
  </si>
  <si>
    <t>00002028</t>
  </si>
  <si>
    <t>ail haché</t>
  </si>
  <si>
    <t>RNM9740123</t>
  </si>
  <si>
    <t>CAROTTE France cat.I botte</t>
  </si>
  <si>
    <t>bte</t>
  </si>
  <si>
    <t>RNM0420123</t>
  </si>
  <si>
    <t>CAROTTE France extra colis 12kg</t>
  </si>
  <si>
    <t>RNM57233230</t>
  </si>
  <si>
    <t>CÉLERI-BRANCHE vert U.E. cat.I</t>
  </si>
  <si>
    <t>RNM0370123</t>
  </si>
  <si>
    <t>CÉLERI-RAVE France</t>
  </si>
  <si>
    <t>RNM23500123</t>
  </si>
  <si>
    <t>CHAMPIGNON DE PARIS Pologne pied coupé cat.I plateau</t>
  </si>
  <si>
    <t>00002034</t>
  </si>
  <si>
    <t>échalote</t>
  </si>
  <si>
    <t>RNM0440123</t>
  </si>
  <si>
    <t>ÉCHALOTE France cat.I</t>
  </si>
  <si>
    <t>RNM27820123</t>
  </si>
  <si>
    <t>OIGNON jaune France cat.I 60-80mm</t>
  </si>
  <si>
    <t>00002049</t>
  </si>
  <si>
    <t>oignons émincés</t>
  </si>
  <si>
    <t>RNM4510123</t>
  </si>
  <si>
    <t>ORANGE Sanguinelli Espagne cat.I 6(70-80mm)</t>
  </si>
  <si>
    <t>RNM10130123</t>
  </si>
  <si>
    <t>TOMATE ronde Espagne cat.I 67-82mm</t>
  </si>
  <si>
    <t>RNMS00812</t>
  </si>
  <si>
    <t>Ail haché IQF</t>
  </si>
  <si>
    <t>Légumes surgelés</t>
  </si>
  <si>
    <t>RNMS00786</t>
  </si>
  <si>
    <t>Petits oignons blancs surgelés</t>
  </si>
  <si>
    <t>Pommes de terre surgelées</t>
  </si>
  <si>
    <t>Total</t>
  </si>
  <si>
    <t>Niveau</t>
  </si>
  <si>
    <t>Composant</t>
  </si>
  <si>
    <t>Type</t>
  </si>
  <si>
    <t>Quantité (pour 1 pc)</t>
  </si>
  <si>
    <t>recette</t>
  </si>
  <si>
    <t>Plats viandes</t>
  </si>
  <si>
    <t xml:space="preserve">    ↳ Civet de Lièvre à la Française</t>
  </si>
  <si>
    <t>Plats volailles</t>
  </si>
  <si>
    <t xml:space="preserve">        ↳ Beurre doux 82% MG plaquette</t>
  </si>
  <si>
    <t>matiere</t>
  </si>
  <si>
    <t xml:space="preserve">        ↳ Huile d'arachide</t>
  </si>
  <si>
    <t xml:space="preserve">        ↳ CAROTTE France extra colis 12kg</t>
  </si>
  <si>
    <t xml:space="preserve">        ↳ OIGNON jaune France cat.I 60-80mm</t>
  </si>
  <si>
    <t xml:space="preserve">        ↳ ÉCHALOTE France cat.I</t>
  </si>
  <si>
    <t xml:space="preserve">        ↳ CÉLERI-BRANCHE vert U.E. cat.I</t>
  </si>
  <si>
    <t xml:space="preserve">        ↳ Ail haché IQF</t>
  </si>
  <si>
    <t xml:space="preserve">        ↳ Bouquet garni sachet dose</t>
  </si>
  <si>
    <t xml:space="preserve">        ↳ Cognac VS (flambé, sauce)</t>
  </si>
  <si>
    <t xml:space="preserve">        ↳ Vin rouge de cuisson (table)</t>
  </si>
  <si>
    <t xml:space="preserve">        ↳ Huile d'olive vierge pure</t>
  </si>
  <si>
    <t xml:space="preserve">        ↳ Poitrine fumée n°1</t>
  </si>
  <si>
    <t xml:space="preserve">        ↳ CHAMPIGNON DE PARIS Pologne pied coupé cat.I plateau</t>
  </si>
  <si>
    <t xml:space="preserve">        ↳ Petits oignons blancs surgelés</t>
  </si>
  <si>
    <t xml:space="preserve">        ↳ Pain de mie LC tranches 500g</t>
  </si>
  <si>
    <t xml:space="preserve">    ↳ BEURRE</t>
  </si>
  <si>
    <t xml:space="preserve">    ↳ Huile de tournesol bidon 5L</t>
  </si>
  <si>
    <t xml:space="preserve">    ↳ ORANGE Sanguinelli Espagne cat.I 6(70-80mm)</t>
  </si>
  <si>
    <t xml:space="preserve">    ↳ carottes râpées</t>
  </si>
  <si>
    <t xml:space="preserve">    ↳ oignons émincés</t>
  </si>
  <si>
    <t xml:space="preserve">    ↳ échalote</t>
  </si>
  <si>
    <t xml:space="preserve">    ↳ CÉLERI-RAVE France</t>
  </si>
  <si>
    <t xml:space="preserve">    ↳ ail haché</t>
  </si>
  <si>
    <t xml:space="preserve">    ↳ bouquet garni arôme</t>
  </si>
  <si>
    <t xml:space="preserve">    ↳ RHUM 50ø</t>
  </si>
  <si>
    <t xml:space="preserve">    ↳ huile de tournesol pour cuisson liaison</t>
  </si>
  <si>
    <t xml:space="preserve">    ↳ huile olive vierge</t>
  </si>
  <si>
    <t xml:space="preserve">    ↳ Sauce Espagnole</t>
  </si>
  <si>
    <t>Sauces brunes et dérivées</t>
  </si>
  <si>
    <t xml:space="preserve">        ↳ Fond brun de veau reconstitue (collectivite)</t>
  </si>
  <si>
    <t>Préparations de base collectivité</t>
  </si>
  <si>
    <t xml:space="preserve">            ↳ EAU</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</si>
  <si>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</si>
  <si>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</si>
  <si>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</si>
  <si>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</si>
  <si>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</si>
  <si>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</si>
  <si>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</si>
  <si>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TOMATE ronde Espagne cat.I 67-82mm</t>
  </si>
  <si>
    <t xml:space="preserve">        ↳ concentré de tomates</t>
  </si>
  <si>
    <t xml:space="preserve">        ↳ AIL frais France cat.I 60-80mm</t>
  </si>
  <si>
    <t xml:space="preserve">    ↳ SEL</t>
  </si>
  <si>
    <t xml:space="preserve">    ↳ champignons émincés</t>
  </si>
  <si>
    <t xml:space="preserve">    ↳ beurre micropain 10gr</t>
  </si>
  <si>
    <t>Recette</t>
  </si>
  <si>
    <t>#</t>
  </si>
  <si>
    <t>Verbe</t>
  </si>
  <si>
    <t>Étape</t>
  </si>
  <si>
    <t>Précision technique</t>
  </si>
  <si>
    <t>Durée</t>
  </si>
  <si>
    <t>METTRE EN PLACE</t>
  </si>
  <si>
    <t>Mettre en place le poste de travail - 5 min  Denrées, matériels de préparation, de cuisson et de dressage. La veille :</t>
  </si>
  <si>
    <t>5 min (cuisson)</t>
  </si>
  <si>
    <t>DÉPOUILLER</t>
  </si>
  <si>
    <t>15 min (repos)</t>
  </si>
  <si>
    <t>PLACER</t>
  </si>
  <si>
    <t>368 min (repos)</t>
  </si>
  <si>
    <t>MARQUER</t>
  </si>
  <si>
    <t>20 min (cuisson)</t>
  </si>
  <si>
    <t>PRÉPARER</t>
  </si>
  <si>
    <t>20 min (prepa)</t>
  </si>
  <si>
    <t>DÉCANTER</t>
  </si>
  <si>
    <t>52 min (cuisson)</t>
  </si>
  <si>
    <t>Civet de Lièvre à la Française</t>
  </si>
  <si>
    <t>Mettre en place le poste de travail - 5 min • Denrées, matériels de préparation, de cuisson et de dressage. La veille :</t>
  </si>
  <si>
    <t>20 min (repos)</t>
  </si>
  <si>
    <t>DÉNERVER</t>
  </si>
  <si>
    <t>Dénerver et détailler le lièvre en 8 ou 16 morceaux - 10 min</t>
  </si>
  <si>
    <t>10 min (prepa)</t>
  </si>
  <si>
    <t>BOUILLIR</t>
  </si>
  <si>
    <t>DRESSER</t>
  </si>
  <si>
    <t>Sauce Espagnole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</si>
  <si>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</si>
  <si>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</si>
  <si>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</si>
  <si>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</si>
  <si>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</si>
  <si>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</si>
  <si>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</si>
  <si>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</si>
  <si>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</si>
  <si>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</si>
  <si>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</si>
  <si>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</si>
  <si>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</si>
  <si>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</si>
  <si>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</si>
  <si>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</si>
  <si>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</si>
  <si>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</si>
  <si>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</si>
  <si>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</si>
  <si>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</si>
  <si>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Lapin aux pruneaux et aux carottes (ragoût à brun)</t>
  </si>
  <si>
    <t>Lapin aux pruneaux et aux carottes (ragoût à brun)  PV_LAPI_PRUN_CAR</t>
  </si>
  <si>
    <t>1.</t>
  </si>
  <si>
    <t>2.</t>
  </si>
  <si>
    <t xml:space="preserve">    Civet de Lièvre à la Française</t>
  </si>
  <si>
    <t>4.</t>
  </si>
  <si>
    <t>5.</t>
  </si>
  <si>
    <t xml:space="preserve">    Sauce Espagnole</t>
  </si>
  <si>
    <t>6.</t>
  </si>
  <si>
    <t>7.</t>
  </si>
  <si>
    <t>↳ Civet de Lièvre à la Française  00002539</t>
  </si>
  <si>
    <t>3.</t>
  </si>
  <si>
    <t>8.</t>
  </si>
  <si>
    <t>9.</t>
  </si>
  <si>
    <t>↳ Sauce Espagnole  00SAU_REC007</t>
  </si>
  <si>
    <t xml:space="preserve">    OIGNON jaune France cat.I 60-80mm</t>
  </si>
  <si>
    <t xml:space="preserve">    Bouquet garni sachet dose</t>
  </si>
  <si>
    <t xml:space="preserve">    Fond brun de veau reconstitue (collectivite)</t>
  </si>
  <si>
    <t xml:space="preserve">    Roux Brun</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</si>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</sst>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25.6327695</v>
      </c>
    </row>
    <row r="12">
      <c r="A12" t="s" s="3">
        <v>17</v>
      </c>
      <c r="B12" s="4">
        <v>25.6327695</v>
      </c>
    </row>
    <row r="13">
      <c r="A13"/>
      <c r="B13"/>
    </row>
    <row r="14">
      <c r="A14" t="s" s="5">
        <v>18</v>
      </c>
      <c r="B14" t="s" s="5">
        <v>15</v>
      </c>
    </row>
    <row r="15">
      <c r="A15" t="s" s="5">
        <v>19</v>
      </c>
      <c r="B15" s="6">
        <v>25.6327695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E7*13.3119</f>
        <v>0.665595</v>
      </c>
    </row>
    <row r="8">
      <c r="A8" t="s" s="12">
        <v>36</v>
      </c>
      <c r="B8" t="s">
        <v>37</v>
      </c>
      <c r="C8" t="s">
        <v>38</v>
      </c>
      <c r="D8" s="9">
        <v>0.04</v>
      </c>
      <c r="E8" s="11">
        <f>D8*$B$2</f>
        <v>0.04</v>
      </c>
      <c r="F8" t="s">
        <v>39</v>
      </c>
      <c r="G8" s="4">
        <f>E8*3.9514</f>
        <v>0.158056</v>
      </c>
    </row>
    <row r="9">
      <c r="A9" t="s" s="12">
        <v>40</v>
      </c>
      <c r="B9" t="s">
        <v>41</v>
      </c>
      <c r="C9" t="s">
        <v>42</v>
      </c>
      <c r="D9" s="9">
        <v>0.16</v>
      </c>
      <c r="E9" s="11">
        <f>D9*$B$2</f>
        <v>0.16</v>
      </c>
      <c r="F9" t="s">
        <v>39</v>
      </c>
      <c r="G9" s="4">
        <f>E9*0</f>
        <v>0</v>
      </c>
    </row>
    <row r="10">
      <c r="A10" t="s">
        <v>43</v>
      </c>
      <c r="B10" t="s">
        <v>44</v>
      </c>
      <c r="C10" t="s">
        <v>45</v>
      </c>
      <c r="D10" s="9">
        <v>0.00195</v>
      </c>
      <c r="E10" s="11">
        <f>D10*$B$2</f>
        <v>0.00195</v>
      </c>
      <c r="F10" t="s">
        <v>35</v>
      </c>
      <c r="G10" s="4">
        <f>E10*28</f>
        <v>0.0546</v>
      </c>
    </row>
    <row r="11">
      <c r="A11" t="s">
        <v>46</v>
      </c>
      <c r="B11" t="s">
        <v>47</v>
      </c>
      <c r="C11" t="s">
        <v>48</v>
      </c>
      <c r="D11" s="9">
        <v>0.0611</v>
      </c>
      <c r="E11" s="11">
        <f>D11*$B$2</f>
        <v>0.0611</v>
      </c>
      <c r="F11" t="s">
        <v>35</v>
      </c>
      <c r="G11" s="4">
        <f>E11*2.6</f>
        <v>0.15886</v>
      </c>
    </row>
    <row r="12">
      <c r="A12" t="s">
        <v>49</v>
      </c>
      <c r="B12" t="s">
        <v>50</v>
      </c>
      <c r="C12" t="s">
        <v>51</v>
      </c>
      <c r="D12" s="9">
        <v>0.075</v>
      </c>
      <c r="E12" s="11">
        <f>D12*$B$2</f>
        <v>0.075</v>
      </c>
      <c r="F12" t="s">
        <v>39</v>
      </c>
      <c r="G12" s="4">
        <f>E12*8.96</f>
        <v>0.672</v>
      </c>
    </row>
    <row r="13">
      <c r="A13" t="s">
        <v>52</v>
      </c>
      <c r="B13" t="s">
        <v>53</v>
      </c>
      <c r="C13" t="s">
        <v>51</v>
      </c>
      <c r="D13" s="9">
        <v>0.010075</v>
      </c>
      <c r="E13" s="11">
        <f>D13*$B$2</f>
        <v>0.010075</v>
      </c>
      <c r="F13" t="s">
        <v>39</v>
      </c>
      <c r="G13" s="4">
        <f>E13*10.69</f>
        <v>0.107702</v>
      </c>
    </row>
    <row r="14">
      <c r="A14" t="s" s="12">
        <v>54</v>
      </c>
      <c r="B14" t="s">
        <v>55</v>
      </c>
      <c r="C14" t="s">
        <v>56</v>
      </c>
      <c r="D14" s="9">
        <v>4.3875</v>
      </c>
      <c r="E14" s="11">
        <f>D14*$B$2</f>
        <v>4.3875</v>
      </c>
      <c r="F14" t="s">
        <v>35</v>
      </c>
      <c r="G14" s="4">
        <f>E14*0.003</f>
        <v>0.013163</v>
      </c>
    </row>
    <row r="15">
      <c r="A15" t="s" s="12">
        <v>57</v>
      </c>
      <c r="B15" t="s">
        <v>58</v>
      </c>
      <c r="C15" t="s">
        <v>56</v>
      </c>
      <c r="D15" s="9">
        <v>0.25</v>
      </c>
      <c r="E15" s="11">
        <f>D15*$B$2</f>
        <v>0.25</v>
      </c>
      <c r="F15" t="s">
        <v>39</v>
      </c>
      <c r="G15" s="4">
        <f>E15*0.186416</f>
        <v>0.046604</v>
      </c>
    </row>
    <row r="16">
      <c r="A16" t="s" s="12">
        <v>59</v>
      </c>
      <c r="B16" t="s">
        <v>60</v>
      </c>
      <c r="C16" t="s">
        <v>61</v>
      </c>
      <c r="D16" s="9">
        <v>1</v>
      </c>
      <c r="E16" s="11">
        <f>D16*$B$2</f>
        <v>1</v>
      </c>
      <c r="F16" t="s">
        <v>25</v>
      </c>
      <c r="G16" s="4">
        <f>E16*0</f>
        <v>0</v>
      </c>
    </row>
    <row r="17">
      <c r="A17" t="s" s="12">
        <v>62</v>
      </c>
      <c r="B17" t="s">
        <v>63</v>
      </c>
      <c r="C17" t="s">
        <v>64</v>
      </c>
      <c r="D17" s="9">
        <v>0.25</v>
      </c>
      <c r="E17" s="11">
        <f>D17*$B$2</f>
        <v>0.25</v>
      </c>
      <c r="F17">
        <v>5</v>
      </c>
      <c r="G17" s="4">
        <f>E17*0</f>
        <v>0</v>
      </c>
    </row>
    <row r="18">
      <c r="A18" t="s" s="12">
        <v>65</v>
      </c>
      <c r="B18" t="s">
        <v>66</v>
      </c>
      <c r="C18" t="s">
        <v>64</v>
      </c>
      <c r="D18" s="9">
        <v>0.03</v>
      </c>
      <c r="E18" s="11">
        <f>D18*$B$2</f>
        <v>0.03</v>
      </c>
      <c r="F18">
        <v>5</v>
      </c>
      <c r="G18" s="4">
        <f>E18*0</f>
        <v>0</v>
      </c>
    </row>
    <row r="19">
      <c r="A19" t="s" s="12">
        <v>67</v>
      </c>
      <c r="B19" t="s">
        <v>68</v>
      </c>
      <c r="C19" t="s">
        <v>64</v>
      </c>
      <c r="D19" s="9">
        <v>0.09</v>
      </c>
      <c r="E19" s="11">
        <f>D19*$B$2</f>
        <v>0.09</v>
      </c>
      <c r="F19" t="s">
        <v>25</v>
      </c>
      <c r="G19" s="4">
        <f>E19*0</f>
        <v>0</v>
      </c>
    </row>
    <row r="20">
      <c r="A20" t="s" s="12">
        <v>69</v>
      </c>
      <c r="B20" t="s">
        <v>70</v>
      </c>
      <c r="C20" t="s">
        <v>64</v>
      </c>
      <c r="D20" s="9">
        <v>1.5</v>
      </c>
      <c r="E20" s="11">
        <f>D20*$B$2</f>
        <v>1.5</v>
      </c>
      <c r="F20" t="s">
        <v>25</v>
      </c>
      <c r="G20" s="4">
        <f>E20*0</f>
        <v>0</v>
      </c>
    </row>
    <row r="21">
      <c r="A21" t="s" s="12">
        <v>71</v>
      </c>
      <c r="B21" t="s">
        <v>72</v>
      </c>
      <c r="C21" t="s">
        <v>64</v>
      </c>
      <c r="D21" s="9">
        <v>0.05</v>
      </c>
      <c r="E21" s="11">
        <f>D21*$B$2</f>
        <v>0.05</v>
      </c>
      <c r="F21" t="s">
        <v>35</v>
      </c>
      <c r="G21" s="4">
        <f>E21*0</f>
        <v>0</v>
      </c>
    </row>
    <row r="22">
      <c r="A22" t="s">
        <v>73</v>
      </c>
      <c r="B22" t="s">
        <v>74</v>
      </c>
      <c r="C22" t="s">
        <v>75</v>
      </c>
      <c r="D22" s="9">
        <v>1.540625</v>
      </c>
      <c r="E22" s="11">
        <f>D22*$B$2</f>
        <v>1.540625</v>
      </c>
      <c r="F22" t="s">
        <v>39</v>
      </c>
      <c r="G22" s="4">
        <f>E22*14</f>
        <v>21.56875</v>
      </c>
    </row>
    <row r="23">
      <c r="A23" t="s">
        <v>76</v>
      </c>
      <c r="B23" t="s">
        <v>77</v>
      </c>
      <c r="C23" t="s">
        <v>78</v>
      </c>
      <c r="D23" s="9">
        <v>0.04</v>
      </c>
      <c r="E23" s="11">
        <f>D23*$B$2</f>
        <v>0.04</v>
      </c>
      <c r="F23" t="s">
        <v>79</v>
      </c>
      <c r="G23" s="4">
        <f>E23*20.35</f>
        <v>0.814</v>
      </c>
    </row>
    <row r="24">
      <c r="A24" t="s">
        <v>80</v>
      </c>
      <c r="B24" t="s">
        <v>81</v>
      </c>
      <c r="C24" t="s">
        <v>82</v>
      </c>
      <c r="D24" s="9">
        <v>0.0065</v>
      </c>
      <c r="E24" s="11">
        <f>D24*$B$2</f>
        <v>0.0065</v>
      </c>
      <c r="F24" t="s">
        <v>39</v>
      </c>
      <c r="G24" s="4">
        <f>E24*5.17</f>
        <v>0.033605</v>
      </c>
    </row>
    <row r="25">
      <c r="A25" t="s">
        <v>83</v>
      </c>
      <c r="B25" t="s">
        <v>84</v>
      </c>
      <c r="C25" t="s">
        <v>85</v>
      </c>
      <c r="D25" s="9">
        <v>0.1125</v>
      </c>
      <c r="E25" s="11">
        <f>D25*$B$2</f>
        <v>0.1125</v>
      </c>
      <c r="F25" t="s">
        <v>39</v>
      </c>
      <c r="G25" s="4">
        <f>E25*0</f>
        <v>0</v>
      </c>
    </row>
    <row r="26">
      <c r="A26" t="s">
        <v>86</v>
      </c>
      <c r="B26" t="s">
        <v>87</v>
      </c>
      <c r="C26" t="s">
        <v>88</v>
      </c>
      <c r="D26" s="9">
        <v>0.001625</v>
      </c>
      <c r="E26" s="11">
        <f>D26*$B$2</f>
        <v>0.001625</v>
      </c>
      <c r="F26" t="s">
        <v>35</v>
      </c>
      <c r="G26" s="4">
        <f>E26*4.5</f>
        <v>0.007313</v>
      </c>
    </row>
    <row r="27">
      <c r="A27" t="s">
        <v>89</v>
      </c>
      <c r="B27" t="s">
        <v>90</v>
      </c>
      <c r="C27" t="s">
        <v>91</v>
      </c>
      <c r="D27" s="9">
        <v>0.00195</v>
      </c>
      <c r="E27" s="11">
        <f>D27*$B$2</f>
        <v>0.00195</v>
      </c>
      <c r="F27" t="s">
        <v>35</v>
      </c>
      <c r="G27" s="4">
        <f>E27*5.8</f>
        <v>0.01131</v>
      </c>
    </row>
    <row r="28">
      <c r="A28" t="s">
        <v>92</v>
      </c>
      <c r="B28" t="s">
        <v>93</v>
      </c>
      <c r="C28" t="s">
        <v>94</v>
      </c>
      <c r="D28" s="9">
        <v>0.09</v>
      </c>
      <c r="E28" s="11">
        <f>D28*$B$2</f>
        <v>0.09</v>
      </c>
      <c r="F28" t="s">
        <v>39</v>
      </c>
      <c r="G28" s="4">
        <f>E28*4.9</f>
        <v>0.441</v>
      </c>
    </row>
    <row r="29">
      <c r="A29" t="s">
        <v>95</v>
      </c>
      <c r="B29" t="s">
        <v>96</v>
      </c>
      <c r="C29" t="s">
        <v>94</v>
      </c>
      <c r="D29" s="9">
        <v>0.001625</v>
      </c>
      <c r="E29" s="11">
        <f>D29*$B$2</f>
        <v>0.001625</v>
      </c>
      <c r="F29" t="s">
        <v>39</v>
      </c>
      <c r="G29" s="4">
        <f>E29*5.2</f>
        <v>0.00845</v>
      </c>
    </row>
    <row r="30">
      <c r="A30" t="s" s="12">
        <v>97</v>
      </c>
      <c r="B30" t="s">
        <v>98</v>
      </c>
      <c r="C30" t="s">
        <v>99</v>
      </c>
      <c r="D30" s="9">
        <v>0.2</v>
      </c>
      <c r="E30" s="11">
        <f>D30*$B$2</f>
        <v>0.2</v>
      </c>
      <c r="F30" t="s">
        <v>39</v>
      </c>
      <c r="G30" s="4">
        <f>E30*0</f>
        <v>0</v>
      </c>
    </row>
    <row r="31">
      <c r="A31" t="s">
        <v>100</v>
      </c>
      <c r="B31" t="s">
        <v>101</v>
      </c>
      <c r="C31" t="s">
        <v>102</v>
      </c>
      <c r="D31" s="9">
        <v>0.015</v>
      </c>
      <c r="E31" s="11">
        <f>D31*$B$2</f>
        <v>0.015</v>
      </c>
      <c r="F31" t="s">
        <v>39</v>
      </c>
      <c r="G31" s="4">
        <f>E31*6.5</f>
        <v>0.0975</v>
      </c>
    </row>
    <row r="32">
      <c r="A32" t="s" s="12">
        <v>103</v>
      </c>
      <c r="B32" t="s">
        <v>104</v>
      </c>
      <c r="C32" t="s">
        <v>102</v>
      </c>
      <c r="D32" s="9">
        <v>0.015</v>
      </c>
      <c r="E32" s="11">
        <f>D32*$B$2</f>
        <v>0.015</v>
      </c>
      <c r="F32" t="s">
        <v>39</v>
      </c>
      <c r="G32" s="4">
        <f>E32*0</f>
        <v>0</v>
      </c>
    </row>
    <row r="33">
      <c r="A33" t="s">
        <v>105</v>
      </c>
      <c r="B33" t="s">
        <v>106</v>
      </c>
      <c r="C33" t="s">
        <v>102</v>
      </c>
      <c r="D33" s="9">
        <v>0.075</v>
      </c>
      <c r="E33" s="11">
        <f>D33*$B$2</f>
        <v>0.075</v>
      </c>
      <c r="F33" t="s">
        <v>107</v>
      </c>
      <c r="G33" s="4">
        <f>E33*1.8</f>
        <v>0.135</v>
      </c>
    </row>
    <row r="34">
      <c r="A34" t="s">
        <v>108</v>
      </c>
      <c r="B34" t="s">
        <v>109</v>
      </c>
      <c r="C34" t="s">
        <v>102</v>
      </c>
      <c r="D34" s="9">
        <v>0.008125</v>
      </c>
      <c r="E34" s="11">
        <f>D34*$B$2</f>
        <v>0.008125</v>
      </c>
      <c r="F34" t="s">
        <v>39</v>
      </c>
      <c r="G34" s="4">
        <f>E34*1.1</f>
        <v>0.008938</v>
      </c>
    </row>
    <row r="35">
      <c r="A35" t="s">
        <v>110</v>
      </c>
      <c r="B35" t="s">
        <v>111</v>
      </c>
      <c r="C35" t="s">
        <v>102</v>
      </c>
      <c r="D35" s="9">
        <v>0.004225</v>
      </c>
      <c r="E35" s="11">
        <f>D35*$B$2</f>
        <v>0.004225</v>
      </c>
      <c r="F35" t="s">
        <v>39</v>
      </c>
      <c r="G35" s="4">
        <f>E35*1.4</f>
        <v>0.005915</v>
      </c>
    </row>
    <row r="36">
      <c r="A36" t="s">
        <v>112</v>
      </c>
      <c r="B36" t="s">
        <v>113</v>
      </c>
      <c r="C36" t="s">
        <v>102</v>
      </c>
      <c r="D36" s="9">
        <v>0.1</v>
      </c>
      <c r="E36" s="11">
        <f>D36*$B$2</f>
        <v>0.1</v>
      </c>
      <c r="F36" t="s">
        <v>39</v>
      </c>
      <c r="G36" s="4">
        <f>E36*1.1</f>
        <v>0.11</v>
      </c>
    </row>
    <row r="37">
      <c r="A37" t="s">
        <v>114</v>
      </c>
      <c r="B37" t="s">
        <v>115</v>
      </c>
      <c r="C37" t="s">
        <v>102</v>
      </c>
      <c r="D37" s="9">
        <v>0.010075</v>
      </c>
      <c r="E37" s="11">
        <f>D37*$B$2</f>
        <v>0.010075</v>
      </c>
      <c r="F37" t="s">
        <v>39</v>
      </c>
      <c r="G37" s="4">
        <f>E37*3.2</f>
        <v>0.03224</v>
      </c>
    </row>
    <row r="38">
      <c r="A38" t="s" s="12">
        <v>116</v>
      </c>
      <c r="B38" t="s">
        <v>117</v>
      </c>
      <c r="C38" t="s">
        <v>102</v>
      </c>
      <c r="D38" s="9">
        <v>0.04</v>
      </c>
      <c r="E38" s="11">
        <f>D38*$B$2</f>
        <v>0.04</v>
      </c>
      <c r="F38" t="s">
        <v>25</v>
      </c>
      <c r="G38" s="4">
        <f>E38*0</f>
        <v>0</v>
      </c>
    </row>
    <row r="39">
      <c r="A39" t="s">
        <v>118</v>
      </c>
      <c r="B39" t="s">
        <v>119</v>
      </c>
      <c r="C39" t="s">
        <v>102</v>
      </c>
      <c r="D39" s="9">
        <v>0.001625</v>
      </c>
      <c r="E39" s="11">
        <f>D39*$B$2</f>
        <v>0.001625</v>
      </c>
      <c r="F39" t="s">
        <v>39</v>
      </c>
      <c r="G39" s="4">
        <f>E39*1.3</f>
        <v>0.002113</v>
      </c>
    </row>
    <row r="40">
      <c r="A40" t="s">
        <v>120</v>
      </c>
      <c r="B40" t="s">
        <v>121</v>
      </c>
      <c r="C40" t="s">
        <v>102</v>
      </c>
      <c r="D40" s="9">
        <v>0.458125</v>
      </c>
      <c r="E40" s="11">
        <f>D40*$B$2</f>
        <v>0.458125</v>
      </c>
      <c r="F40" t="s">
        <v>39</v>
      </c>
      <c r="G40" s="4">
        <f>E40*0.4</f>
        <v>0.18325</v>
      </c>
    </row>
    <row r="41">
      <c r="A41" t="s" s="12">
        <v>122</v>
      </c>
      <c r="B41" t="s">
        <v>123</v>
      </c>
      <c r="C41" t="s">
        <v>102</v>
      </c>
      <c r="D41" s="9">
        <v>0.2</v>
      </c>
      <c r="E41" s="11">
        <f>D41*$B$2</f>
        <v>0.2</v>
      </c>
      <c r="F41" t="s">
        <v>25</v>
      </c>
      <c r="G41" s="4">
        <f>E41*0</f>
        <v>0</v>
      </c>
    </row>
    <row r="42">
      <c r="A42" t="s">
        <v>124</v>
      </c>
      <c r="B42" t="s">
        <v>125</v>
      </c>
      <c r="C42" t="s">
        <v>102</v>
      </c>
      <c r="D42" s="9">
        <v>0.02</v>
      </c>
      <c r="E42" s="11">
        <f>D42*$B$2</f>
        <v>0.02</v>
      </c>
      <c r="F42" t="s">
        <v>39</v>
      </c>
      <c r="G42" s="4">
        <f>E42*2.4</f>
        <v>0.048</v>
      </c>
    </row>
    <row r="43">
      <c r="A43" t="s">
        <v>126</v>
      </c>
      <c r="B43" t="s">
        <v>127</v>
      </c>
      <c r="C43" t="s">
        <v>102</v>
      </c>
      <c r="D43" s="9">
        <v>0.06</v>
      </c>
      <c r="E43" s="11">
        <f>D43*$B$2</f>
        <v>0.06</v>
      </c>
      <c r="F43" t="s">
        <v>39</v>
      </c>
      <c r="G43" s="4">
        <f>E43*3.4</f>
        <v>0.204</v>
      </c>
    </row>
    <row r="44">
      <c r="A44" t="s">
        <v>128</v>
      </c>
      <c r="B44" t="s">
        <v>129</v>
      </c>
      <c r="C44" t="s">
        <v>130</v>
      </c>
      <c r="D44" s="9">
        <v>0.00065</v>
      </c>
      <c r="E44" s="11">
        <f>D44*$B$2</f>
        <v>0.00065</v>
      </c>
      <c r="F44" t="s">
        <v>39</v>
      </c>
      <c r="G44" s="4">
        <f>E44*9.26</f>
        <v>0.006019</v>
      </c>
    </row>
    <row r="45">
      <c r="A45" t="s">
        <v>131</v>
      </c>
      <c r="B45" t="s">
        <v>132</v>
      </c>
      <c r="C45" t="s">
        <v>133</v>
      </c>
      <c r="D45" s="9">
        <v>0.010075</v>
      </c>
      <c r="E45" s="11">
        <f>D45*$B$2</f>
        <v>0.010075</v>
      </c>
      <c r="F45" t="s">
        <v>39</v>
      </c>
      <c r="G45" s="4">
        <f>E45*3.85</f>
        <v>0.038789</v>
      </c>
    </row>
    <row r="46">
      <c r="A46"/>
      <c r="B46"/>
      <c r="C46"/>
      <c r="D46"/>
      <c r="E46"/>
      <c r="F46" t="s" s="3">
        <v>134</v>
      </c>
      <c r="G46" s="13">
        <f>SUM(G7:G45)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135</v>
      </c>
      <c r="B1" t="s" s="2">
        <v>136</v>
      </c>
      <c r="C1" t="s" s="2">
        <v>137</v>
      </c>
      <c r="D1" t="s" s="2">
        <v>138</v>
      </c>
      <c r="E1" t="s" s="2">
        <v>30</v>
      </c>
      <c r="F1" t="s" s="2">
        <v>5</v>
      </c>
    </row>
    <row r="2">
      <c r="A2">
        <v>0</v>
      </c>
      <c r="B2" t="s">
        <v>2</v>
      </c>
      <c r="C2" t="s">
        <v>139</v>
      </c>
      <c r="D2" s="11">
        <v>1</v>
      </c>
      <c r="E2" t="s">
        <v>25</v>
      </c>
      <c r="F2" t="s">
        <v>140</v>
      </c>
    </row>
    <row r="3">
      <c r="A3">
        <v>1</v>
      </c>
      <c r="B3" t="s">
        <v>141</v>
      </c>
      <c r="C3" t="s">
        <v>139</v>
      </c>
      <c r="D3" s="11">
        <v>2.6</v>
      </c>
      <c r="E3" t="s">
        <v>39</v>
      </c>
      <c r="F3" t="s">
        <v>142</v>
      </c>
    </row>
    <row r="4">
      <c r="A4">
        <v>2</v>
      </c>
      <c r="B4" t="s">
        <v>143</v>
      </c>
      <c r="C4" t="s">
        <v>144</v>
      </c>
      <c r="D4" s="11">
        <v>0.002</v>
      </c>
      <c r="E4" t="s">
        <v>39</v>
      </c>
      <c r="F4" t="s">
        <v>94</v>
      </c>
    </row>
    <row r="5">
      <c r="A5">
        <v>2</v>
      </c>
      <c r="B5" t="s">
        <v>145</v>
      </c>
      <c r="C5" t="s">
        <v>144</v>
      </c>
      <c r="D5" s="11">
        <v>0.002</v>
      </c>
      <c r="E5" t="s">
        <v>35</v>
      </c>
      <c r="F5" t="s">
        <v>88</v>
      </c>
    </row>
    <row r="6">
      <c r="A6">
        <v>2</v>
      </c>
      <c r="B6" t="s">
        <v>146</v>
      </c>
      <c r="C6" t="s">
        <v>144</v>
      </c>
      <c r="D6" s="11">
        <v>0.008</v>
      </c>
      <c r="E6" t="s">
        <v>39</v>
      </c>
      <c r="F6" t="s">
        <v>102</v>
      </c>
    </row>
    <row r="7">
      <c r="A7">
        <v>2</v>
      </c>
      <c r="B7" t="s">
        <v>147</v>
      </c>
      <c r="C7" t="s">
        <v>144</v>
      </c>
      <c r="D7" s="11">
        <v>0.008</v>
      </c>
      <c r="E7" t="s">
        <v>39</v>
      </c>
      <c r="F7" t="s">
        <v>102</v>
      </c>
    </row>
    <row r="8">
      <c r="A8">
        <v>2</v>
      </c>
      <c r="B8" t="s">
        <v>148</v>
      </c>
      <c r="C8" t="s">
        <v>144</v>
      </c>
      <c r="D8" s="11">
        <v>0.002</v>
      </c>
      <c r="E8" t="s">
        <v>39</v>
      </c>
      <c r="F8" t="s">
        <v>102</v>
      </c>
    </row>
    <row r="9">
      <c r="A9">
        <v>2</v>
      </c>
      <c r="B9" t="s">
        <v>149</v>
      </c>
      <c r="C9" t="s">
        <v>144</v>
      </c>
      <c r="D9" s="11">
        <v>0.004</v>
      </c>
      <c r="E9" t="s">
        <v>39</v>
      </c>
      <c r="F9" t="s">
        <v>102</v>
      </c>
    </row>
    <row r="10">
      <c r="A10">
        <v>2</v>
      </c>
      <c r="B10" t="s">
        <v>150</v>
      </c>
      <c r="C10" t="s">
        <v>144</v>
      </c>
      <c r="D10" s="11">
        <v>0.001</v>
      </c>
      <c r="E10" t="s">
        <v>39</v>
      </c>
      <c r="F10" t="s">
        <v>130</v>
      </c>
    </row>
    <row r="11">
      <c r="A11">
        <v>2</v>
      </c>
      <c r="B11" t="s">
        <v>151</v>
      </c>
      <c r="C11" t="s">
        <v>144</v>
      </c>
      <c r="D11" s="11">
        <v>0.041</v>
      </c>
      <c r="E11" t="s">
        <v>25</v>
      </c>
      <c r="F11" t="s">
        <v>75</v>
      </c>
    </row>
    <row r="12">
      <c r="A12">
        <v>2</v>
      </c>
      <c r="B12" t="s">
        <v>152</v>
      </c>
      <c r="C12" t="s">
        <v>144</v>
      </c>
      <c r="D12" s="11">
        <v>0.002</v>
      </c>
      <c r="E12" t="s">
        <v>35</v>
      </c>
      <c r="F12" t="s">
        <v>45</v>
      </c>
    </row>
    <row r="13">
      <c r="A13">
        <v>2</v>
      </c>
      <c r="B13" t="s">
        <v>153</v>
      </c>
      <c r="C13" t="s">
        <v>144</v>
      </c>
      <c r="D13" s="11">
        <v>0.061</v>
      </c>
      <c r="E13" t="s">
        <v>35</v>
      </c>
      <c r="F13" t="s">
        <v>48</v>
      </c>
    </row>
    <row r="14">
      <c r="A14">
        <v>2</v>
      </c>
      <c r="B14" t="s">
        <v>154</v>
      </c>
      <c r="C14" t="s">
        <v>144</v>
      </c>
      <c r="D14" s="11">
        <v>0.002</v>
      </c>
      <c r="E14" t="s">
        <v>35</v>
      </c>
      <c r="F14" t="s">
        <v>91</v>
      </c>
    </row>
    <row r="15">
      <c r="A15">
        <v>2</v>
      </c>
      <c r="B15" t="s">
        <v>155</v>
      </c>
      <c r="C15" t="s">
        <v>144</v>
      </c>
      <c r="D15" s="11">
        <v>0.01</v>
      </c>
      <c r="E15" t="s">
        <v>39</v>
      </c>
      <c r="F15" t="s">
        <v>51</v>
      </c>
    </row>
    <row r="16">
      <c r="A16">
        <v>2</v>
      </c>
      <c r="B16" t="s">
        <v>156</v>
      </c>
      <c r="C16" t="s">
        <v>144</v>
      </c>
      <c r="D16" s="11">
        <v>0.01</v>
      </c>
      <c r="E16" t="s">
        <v>39</v>
      </c>
      <c r="F16" t="s">
        <v>102</v>
      </c>
    </row>
    <row r="17">
      <c r="A17">
        <v>2</v>
      </c>
      <c r="B17" t="s">
        <v>157</v>
      </c>
      <c r="C17" t="s">
        <v>144</v>
      </c>
      <c r="D17" s="11">
        <v>0.01</v>
      </c>
      <c r="E17" t="s">
        <v>39</v>
      </c>
      <c r="F17" t="s">
        <v>133</v>
      </c>
    </row>
    <row r="18">
      <c r="A18">
        <v>2</v>
      </c>
      <c r="B18" t="s">
        <v>158</v>
      </c>
      <c r="C18" t="s">
        <v>144</v>
      </c>
      <c r="D18" s="11">
        <v>0.007</v>
      </c>
      <c r="E18" t="s">
        <v>39</v>
      </c>
      <c r="F18" t="s">
        <v>82</v>
      </c>
    </row>
    <row r="19">
      <c r="A19">
        <v>1</v>
      </c>
      <c r="B19" t="s">
        <v>159</v>
      </c>
      <c r="C19" t="s">
        <v>144</v>
      </c>
      <c r="D19" s="11">
        <v>0.04</v>
      </c>
      <c r="E19" t="s">
        <v>39</v>
      </c>
      <c r="F19" t="s">
        <v>38</v>
      </c>
    </row>
    <row r="20">
      <c r="A20">
        <v>1</v>
      </c>
      <c r="B20" t="s">
        <v>160</v>
      </c>
      <c r="C20" t="s">
        <v>144</v>
      </c>
      <c r="D20" s="11">
        <v>0.04</v>
      </c>
      <c r="E20" t="s">
        <v>35</v>
      </c>
      <c r="F20" t="s">
        <v>78</v>
      </c>
    </row>
    <row r="21">
      <c r="A21">
        <v>1</v>
      </c>
      <c r="B21" t="s">
        <v>161</v>
      </c>
      <c r="C21" t="s">
        <v>144</v>
      </c>
      <c r="D21" s="11">
        <v>0.02</v>
      </c>
      <c r="E21" t="s">
        <v>35</v>
      </c>
      <c r="F21" t="s">
        <v>102</v>
      </c>
    </row>
    <row r="22">
      <c r="A22">
        <v>1</v>
      </c>
      <c r="B22" t="s">
        <v>162</v>
      </c>
      <c r="C22" t="s">
        <v>144</v>
      </c>
      <c r="D22" s="11">
        <v>0.2</v>
      </c>
      <c r="E22" t="s">
        <v>39</v>
      </c>
      <c r="F22" t="s">
        <v>99</v>
      </c>
    </row>
    <row r="23">
      <c r="A23">
        <v>1</v>
      </c>
      <c r="B23" t="s">
        <v>163</v>
      </c>
      <c r="C23" t="s">
        <v>144</v>
      </c>
      <c r="D23" s="11">
        <v>0.2</v>
      </c>
      <c r="E23" t="s">
        <v>39</v>
      </c>
      <c r="F23" t="s">
        <v>102</v>
      </c>
    </row>
    <row r="24">
      <c r="A24">
        <v>1</v>
      </c>
      <c r="B24" t="s">
        <v>164</v>
      </c>
      <c r="C24" t="s">
        <v>144</v>
      </c>
      <c r="D24" s="11">
        <v>0.04</v>
      </c>
      <c r="E24" t="s">
        <v>39</v>
      </c>
      <c r="F24" t="s">
        <v>102</v>
      </c>
    </row>
    <row r="25">
      <c r="A25">
        <v>1</v>
      </c>
      <c r="B25" t="s">
        <v>165</v>
      </c>
      <c r="C25" t="s">
        <v>144</v>
      </c>
      <c r="D25" s="11">
        <v>0.1</v>
      </c>
      <c r="E25" t="s">
        <v>39</v>
      </c>
      <c r="F25" t="s">
        <v>102</v>
      </c>
    </row>
    <row r="26">
      <c r="A26">
        <v>1</v>
      </c>
      <c r="B26" t="s">
        <v>166</v>
      </c>
      <c r="C26" t="s">
        <v>144</v>
      </c>
      <c r="D26" s="11">
        <v>0.015</v>
      </c>
      <c r="E26" t="s">
        <v>39</v>
      </c>
      <c r="F26" t="s">
        <v>102</v>
      </c>
    </row>
    <row r="27">
      <c r="A27">
        <v>1</v>
      </c>
      <c r="B27" t="s">
        <v>167</v>
      </c>
      <c r="C27" t="s">
        <v>144</v>
      </c>
      <c r="D27" s="11">
        <v>1</v>
      </c>
      <c r="E27" t="s">
        <v>25</v>
      </c>
      <c r="F27" t="s">
        <v>61</v>
      </c>
    </row>
    <row r="28">
      <c r="A28">
        <v>1</v>
      </c>
      <c r="B28" t="s">
        <v>168</v>
      </c>
      <c r="C28" t="s">
        <v>144</v>
      </c>
      <c r="D28" s="11">
        <v>0.05</v>
      </c>
      <c r="E28" t="s">
        <v>35</v>
      </c>
      <c r="F28" t="s">
        <v>34</v>
      </c>
    </row>
    <row r="29">
      <c r="A29">
        <v>1</v>
      </c>
      <c r="B29" t="s">
        <v>169</v>
      </c>
      <c r="C29" t="s">
        <v>144</v>
      </c>
      <c r="D29" s="11">
        <v>1.5</v>
      </c>
      <c r="E29" t="s">
        <v>35</v>
      </c>
      <c r="F29" t="s">
        <v>64</v>
      </c>
    </row>
    <row r="30">
      <c r="A30">
        <v>1</v>
      </c>
      <c r="B30" t="s">
        <v>170</v>
      </c>
      <c r="C30" t="s">
        <v>144</v>
      </c>
      <c r="D30" s="11">
        <v>0.05</v>
      </c>
      <c r="E30" t="s">
        <v>35</v>
      </c>
      <c r="F30" t="s">
        <v>64</v>
      </c>
    </row>
    <row r="31">
      <c r="A31">
        <v>1</v>
      </c>
      <c r="B31" t="s">
        <v>171</v>
      </c>
      <c r="C31" t="s">
        <v>139</v>
      </c>
      <c r="D31" s="11">
        <v>1.5</v>
      </c>
      <c r="E31" t="s">
        <v>35</v>
      </c>
      <c r="F31" t="s">
        <v>172</v>
      </c>
    </row>
    <row r="32">
      <c r="A32">
        <v>2</v>
      </c>
      <c r="B32" t="s">
        <v>173</v>
      </c>
      <c r="C32" t="s">
        <v>139</v>
      </c>
      <c r="D32" s="11">
        <v>4.5</v>
      </c>
      <c r="E32" t="s">
        <v>35</v>
      </c>
      <c r="F32" t="s">
        <v>174</v>
      </c>
    </row>
    <row r="33">
      <c r="A33">
        <v>3</v>
      </c>
      <c r="B33" t="s">
        <v>175</v>
      </c>
      <c r="C33" t="s">
        <v>144</v>
      </c>
      <c r="D33" s="11">
        <v>4.388</v>
      </c>
      <c r="E33" t="s">
        <v>35</v>
      </c>
      <c r="F33" t="s">
        <v>56</v>
      </c>
    </row>
    <row r="34">
      <c r="A34">
        <v>3</v>
      </c>
      <c r="B34" t="s">
        <v>176</v>
      </c>
      <c r="C34" t="s">
        <v>144</v>
      </c>
      <c r="D34" s="11">
        <v>0.113</v>
      </c>
      <c r="E34" t="s">
        <v>39</v>
      </c>
      <c r="F34" t="s">
        <v>85</v>
      </c>
    </row>
    <row r="35">
      <c r="A35">
        <v>2</v>
      </c>
      <c r="B35" t="s">
        <v>177</v>
      </c>
      <c r="C35" t="s">
        <v>139</v>
      </c>
      <c r="D35" s="11">
        <v>0.18</v>
      </c>
      <c r="E35" t="s">
        <v>39</v>
      </c>
      <c r="F35" t="s">
        <v>178</v>
      </c>
    </row>
    <row r="36">
      <c r="A36">
        <v>3</v>
      </c>
      <c r="B36" t="s">
        <v>179</v>
      </c>
      <c r="C36" t="s">
        <v>144</v>
      </c>
      <c r="D36" s="11">
        <v>0.09</v>
      </c>
      <c r="E36" t="s">
        <v>39</v>
      </c>
      <c r="F36" t="s">
        <v>94</v>
      </c>
    </row>
    <row r="37">
      <c r="A37">
        <v>3</v>
      </c>
      <c r="B37" t="s">
        <v>180</v>
      </c>
      <c r="C37" t="s">
        <v>144</v>
      </c>
      <c r="D37" s="11">
        <v>0.09</v>
      </c>
      <c r="E37" t="s">
        <v>39</v>
      </c>
      <c r="F37" t="s">
        <v>64</v>
      </c>
    </row>
    <row r="38">
      <c r="A38">
        <v>2</v>
      </c>
      <c r="B38" t="s">
        <v>181</v>
      </c>
      <c r="C38" t="s">
        <v>144</v>
      </c>
      <c r="D38" s="11">
        <v>0.075</v>
      </c>
      <c r="E38" t="s">
        <v>39</v>
      </c>
      <c r="F38" t="s">
        <v>51</v>
      </c>
    </row>
    <row r="39">
      <c r="A39">
        <v>2</v>
      </c>
      <c r="B39" t="s">
        <v>182</v>
      </c>
      <c r="C39" t="s">
        <v>144</v>
      </c>
      <c r="D39" s="11">
        <v>0.075</v>
      </c>
      <c r="E39" t="s">
        <v>39</v>
      </c>
      <c r="F39" t="s">
        <v>102</v>
      </c>
    </row>
    <row r="40">
      <c r="A40">
        <v>2</v>
      </c>
      <c r="B40" t="s">
        <v>147</v>
      </c>
      <c r="C40" t="s">
        <v>144</v>
      </c>
      <c r="D40" s="11">
        <v>0.45</v>
      </c>
      <c r="E40" t="s">
        <v>39</v>
      </c>
      <c r="F40" t="s">
        <v>102</v>
      </c>
    </row>
    <row r="41">
      <c r="A41">
        <v>2</v>
      </c>
      <c r="B41" t="s">
        <v>183</v>
      </c>
      <c r="C41" t="s">
        <v>144</v>
      </c>
      <c r="D41" s="11">
        <v>0.06</v>
      </c>
      <c r="E41" t="s">
        <v>39</v>
      </c>
      <c r="F41" t="s">
        <v>102</v>
      </c>
    </row>
    <row r="42">
      <c r="A42">
        <v>2</v>
      </c>
      <c r="B42" t="s">
        <v>184</v>
      </c>
      <c r="C42" t="s">
        <v>144</v>
      </c>
      <c r="D42" s="11">
        <v>0.03</v>
      </c>
      <c r="E42" t="s">
        <v>39</v>
      </c>
      <c r="F42" t="s">
        <v>64</v>
      </c>
    </row>
    <row r="43">
      <c r="A43">
        <v>2</v>
      </c>
      <c r="B43" t="s">
        <v>185</v>
      </c>
      <c r="C43" t="s">
        <v>144</v>
      </c>
      <c r="D43" s="11">
        <v>0.015</v>
      </c>
      <c r="E43" t="s">
        <v>39</v>
      </c>
      <c r="F43" t="s">
        <v>102</v>
      </c>
    </row>
    <row r="44">
      <c r="A44">
        <v>2</v>
      </c>
      <c r="B44" t="s">
        <v>151</v>
      </c>
      <c r="C44" t="s">
        <v>144</v>
      </c>
      <c r="D44" s="11">
        <v>1.5</v>
      </c>
      <c r="E44" t="s">
        <v>25</v>
      </c>
      <c r="F44" t="s">
        <v>75</v>
      </c>
    </row>
    <row r="45">
      <c r="A45">
        <v>1</v>
      </c>
      <c r="B45" t="s">
        <v>186</v>
      </c>
      <c r="C45" t="s">
        <v>144</v>
      </c>
      <c r="D45" s="11">
        <v>0.25</v>
      </c>
      <c r="E45" t="s">
        <v>39</v>
      </c>
      <c r="F45" t="s">
        <v>56</v>
      </c>
    </row>
    <row r="46">
      <c r="A46">
        <v>1</v>
      </c>
      <c r="B46" t="s">
        <v>187</v>
      </c>
      <c r="C46" t="s">
        <v>144</v>
      </c>
      <c r="D46" s="11">
        <v>0.25</v>
      </c>
      <c r="E46" t="s">
        <v>39</v>
      </c>
      <c r="F46" t="s">
        <v>64</v>
      </c>
    </row>
    <row r="47">
      <c r="A47">
        <v>1</v>
      </c>
      <c r="B47" t="s">
        <v>188</v>
      </c>
      <c r="C47" t="s">
        <v>144</v>
      </c>
      <c r="D47" s="11">
        <v>0.16</v>
      </c>
      <c r="E47" t="s">
        <v>39</v>
      </c>
      <c r="F47"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189</v>
      </c>
      <c r="B1" t="s" s="2">
        <v>190</v>
      </c>
      <c r="C1" t="s" s="2">
        <v>191</v>
      </c>
      <c r="D1" t="s" s="2">
        <v>192</v>
      </c>
      <c r="E1" t="s" s="2">
        <v>193</v>
      </c>
      <c r="F1" t="s" s="2">
        <v>194</v>
      </c>
    </row>
    <row r="2">
      <c r="A2" t="s">
        <v>2</v>
      </c>
      <c r="B2">
        <v>1</v>
      </c>
      <c r="C2" t="s">
        <v>195</v>
      </c>
      <c r="D2" t="s" s="14">
        <v>196</v>
      </c>
      <c r="E2" t="s" s="14"/>
      <c r="F2" t="s">
        <v>197</v>
      </c>
    </row>
    <row r="3">
      <c r="A3" t="s">
        <v>2</v>
      </c>
      <c r="B3">
        <v>2</v>
      </c>
      <c r="C3" t="s">
        <v>198</v>
      </c>
      <c r="D3" t="inlineStr" s="14">
        <is>
          <t>Dépouiller le lièvre, le vider et recueillir le sang - 20 min Lui ajouter 0,02 l de vinaigre de vin, ôter la fibrine qui se forme et le réserver à couvert en enceinte réfrigérée. Réserver également le foie soigneusement paré, le cur et éventuel­lement les poumons. Dénerver et détailler le lièvre en 8 ou 16 morceaux - 10 min</t>
        </is>
      </c>
      <c r="E3" t="s" s="14"/>
      <c r="F3" t="s">
        <v>199</v>
      </c>
    </row>
    <row r="4">
      <c r="A4" t="s">
        <v>2</v>
      </c>
      <c r="B4">
        <v>4</v>
      </c>
      <c r="C4" t="s">
        <v>200</v>
      </c>
      <c r="D4" t="inlineStr" s="14">
        <is>
          <t>Placer les morceaux de lièvre en marinade crue - 15 min (voir «Coq au vin» et voir p. 332/333) Utiliser de préférence de l'armagnac ou du cognac et de l'huile d'oli­ve. Il est possible d'ajouter à la garniture aromatique un peu de céleri en branches, du romarin et des baies de genévrier. Couvrir le récipient et le réserver durant 12 h au minimum en encein­te réfrigérée. Retourner les morceaux dans la marinade au bout de quelques heures. Le lendemain :</t>
        </is>
      </c>
      <c r="E4" t="s" s="14"/>
      <c r="F4" t="s">
        <v>201</v>
      </c>
    </row>
    <row r="5">
      <c r="A5" t="s">
        <v>2</v>
      </c>
      <c r="B5">
        <v>5</v>
      </c>
      <c r="C5" t="s">
        <v>202</v>
      </c>
      <c r="D5" t="inlineStr" s="14">
        <is>
          <t>Marquer le civet en cuisson - 20 min Se référer à la cuisson du «coq au vin» page précédente. 2 techniques principales de mouillement peuvent être envisagées : soit les morceaux rissolés sont singés puis placés durant quelques minutes dans un four pour torréfier la farine, le mouillement s'effectue avec la marinade et du vin rouge supplémentaire si nécessaire ; soit les morceaux rissolés sont mouillés avec la marinade réduite et le mouillement est complété par de la sauce espagnole.</t>
        </is>
      </c>
      <c r="E5" t="s" s="14"/>
      <c r="F5" t="s">
        <v>203</v>
      </c>
    </row>
    <row r="6">
      <c r="A6" t="s">
        <v>2</v>
      </c>
      <c r="B6">
        <v>6</v>
      </c>
      <c r="C6" t="s">
        <v>204</v>
      </c>
      <c r="D6" t="inlineStr" s="14">
        <is>
          <t>Préparer la garniture - 20 min Elle est composée comme celle du coq au vin avec :  des petits oignons glacés à brun .  des lardons et des champignons sautés . des croûtons de pain de mie frits au beurre clarifié. Au moment de servir :</t>
        </is>
      </c>
      <c r="E6" t="s" s="14"/>
      <c r="F6" t="s">
        <v>205</v>
      </c>
    </row>
    <row r="7">
      <c r="A7" t="s">
        <v>2</v>
      </c>
      <c r="B7">
        <v>7</v>
      </c>
      <c r="C7" t="s">
        <v>206</v>
      </c>
      <c r="D7" t="inlineStr" s="14">
        <is>
          <t>Décanter le civet - 5 min S'assurer de la cuisson des morceaux (au bout d1 h à 1 h 30 min). Les décanter dans un autre rondeau. Ajouter les lardons et les champignons. Couvrir le récipient et le réserver au chaud.</t>
        </is>
      </c>
      <c r="E7" t="s" s="14"/>
      <c r="F7" t="s">
        <v>207</v>
      </c>
    </row>
    <row r="8">
      <c r="A8" t="s">
        <v>208</v>
      </c>
      <c r="B8">
        <v>1</v>
      </c>
      <c r="C8" t="s">
        <v>195</v>
      </c>
      <c r="D8" t="s" s="14">
        <v>209</v>
      </c>
      <c r="E8" t="s" s="14"/>
      <c r="F8" t="s">
        <v>197</v>
      </c>
    </row>
    <row r="9">
      <c r="A9" t="s">
        <v>208</v>
      </c>
      <c r="B9">
        <v>2</v>
      </c>
      <c r="C9" t="s">
        <v>198</v>
      </c>
      <c r="D9" t="inlineStr" s="14">
        <is>
          <t>Dépouiller le lièvre, le vider et recueillir le sang - 20 min • Lui ajouter 0,02 l de vinaigre de vin, ôter la fibrine qui se forme et le réserver à couvert en enceinte réfrigérée. • Réserver également le foie soigneusement paré, le cœur et éventuellement les poumons.</t>
        </is>
      </c>
      <c r="E9" t="s" s="14"/>
      <c r="F9" t="s">
        <v>210</v>
      </c>
    </row>
    <row r="10">
      <c r="A10" t="s">
        <v>208</v>
      </c>
      <c r="B10">
        <v>3</v>
      </c>
      <c r="C10" t="s">
        <v>211</v>
      </c>
      <c r="D10" t="s" s="14">
        <v>212</v>
      </c>
      <c r="E10" t="s" s="14"/>
      <c r="F10" t="s">
        <v>213</v>
      </c>
    </row>
    <row r="11">
      <c r="A11" t="s">
        <v>208</v>
      </c>
      <c r="B11">
        <v>4</v>
      </c>
      <c r="C11" t="s">
        <v>200</v>
      </c>
      <c r="D11" t="inlineStr" s="14">
        <is>
          <t>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t>
        </is>
      </c>
      <c r="E11" t="s" s="14"/>
      <c r="F11" t="s">
        <v>201</v>
      </c>
    </row>
    <row r="12">
      <c r="A12" t="s">
        <v>208</v>
      </c>
      <c r="B12">
        <v>5</v>
      </c>
      <c r="C12" t="s">
        <v>202</v>
      </c>
      <c r="D12" t="inlineStr" s="14">
        <is>
          <t>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t>
        </is>
      </c>
      <c r="E12" t="s" s="14"/>
      <c r="F12" t="s">
        <v>203</v>
      </c>
    </row>
    <row r="13">
      <c r="A13" t="s">
        <v>208</v>
      </c>
      <c r="B13">
        <v>6</v>
      </c>
      <c r="C13" t="s">
        <v>204</v>
      </c>
      <c r="D13" t="inlineStr" s="14">
        <is>
          <t>Préparer la garniture - 20 min Elle est composée comme celle du coq au vin avec : • des petits oignons glacés à brun (voir p. 397). • des lardons et des champignons sautés (voir p. 416). • des croûtons de pain de mie frits au beurre clarifié. Au moment de servir :</t>
        </is>
      </c>
      <c r="E13" t="s" s="14"/>
      <c r="F13" t="s">
        <v>205</v>
      </c>
    </row>
    <row r="14">
      <c r="A14" t="s">
        <v>208</v>
      </c>
      <c r="B14">
        <v>7</v>
      </c>
      <c r="C14" t="s">
        <v>206</v>
      </c>
      <c r="D14" t="inlineStr" s="14">
        <is>
          <t>Décanter le civet - 5 min • S'assurer de la cuisson des morceaux (au bout d’1 h à 1 h 30 min). • Les décanter dans un autre rondeau. • Ajouter les lardons et les champignons. • Couvrir le récipient et le réserver au chaud.</t>
        </is>
      </c>
      <c r="E14" t="s" s="14"/>
      <c r="F14" t="s">
        <v>207</v>
      </c>
    </row>
    <row r="15">
      <c r="A15" t="s">
        <v>208</v>
      </c>
      <c r="B15">
        <v>8</v>
      </c>
      <c r="C15" t="s">
        <v>214</v>
      </c>
      <c r="D15" t="inlineStr" s="14">
        <is>
          <t>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t>
        </is>
      </c>
      <c r="E15" t="s" s="14"/>
      <c r="F15" t="s">
        <v>197</v>
      </c>
    </row>
    <row r="16">
      <c r="A16" t="s">
        <v>208</v>
      </c>
      <c r="B16">
        <v>9</v>
      </c>
      <c r="C16" t="s">
        <v>215</v>
      </c>
      <c r="D16" t="inlineStr" s="14">
        <is>
          <t>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t>
        </is>
      </c>
      <c r="E16" t="s" s="14"/>
      <c r="F16" t="s">
        <v>197</v>
      </c>
    </row>
    <row r="17">
      <c r="A17" t="s">
        <v>216</v>
      </c>
      <c r="B17">
        <v>1</v>
      </c>
      <c r="C17" t="s">
        <v>195</v>
      </c>
      <c r="D17" t="s" s="14">
        <v>217</v>
      </c>
      <c r="E17" t="s" s="14"/>
      <c r="F17"/>
    </row>
    <row r="18">
      <c r="A18" t="s">
        <v>216</v>
      </c>
      <c r="B18">
        <v>2</v>
      </c>
      <c r="C18" t="s">
        <v>204</v>
      </c>
      <c r="D18"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18" t="s" s="14"/>
      <c r="F18"/>
    </row>
    <row r="19">
      <c r="A19" t="s">
        <v>216</v>
      </c>
      <c r="B19">
        <v>3</v>
      </c>
      <c r="C19" t="s">
        <v>218</v>
      </c>
      <c r="D19" t="s" s="14">
        <v>219</v>
      </c>
      <c r="E19" t="s" s="14"/>
      <c r="F19"/>
    </row>
    <row r="20">
      <c r="A20" t="s">
        <v>216</v>
      </c>
      <c r="B20">
        <v>4</v>
      </c>
      <c r="C20" t="s">
        <v>218</v>
      </c>
      <c r="D20"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20" t="s" s="14"/>
      <c r="F20"/>
    </row>
    <row r="21">
      <c r="A21" t="s">
        <v>216</v>
      </c>
      <c r="B21">
        <v>5</v>
      </c>
      <c r="C21" t="s">
        <v>220</v>
      </c>
      <c r="D21" t="s" s="14">
        <v>221</v>
      </c>
      <c r="E21" t="s" s="14"/>
      <c r="F21"/>
    </row>
    <row r="22">
      <c r="A22" t="s">
        <v>216</v>
      </c>
      <c r="B22">
        <v>6</v>
      </c>
      <c r="C22" t="s">
        <v>222</v>
      </c>
      <c r="D22" t="inlineStr" s="14">
        <is>
          <t>Verser progressivement le fond brun bouillant en remuant au fouet. Porter à ébullition sans arrêter de remuer. Ajouter les tomates concassées, l'ail et le bouquet garni.</t>
        </is>
      </c>
      <c r="E22" t="s" s="14"/>
      <c r="F22"/>
    </row>
    <row r="23">
      <c r="A23" t="s">
        <v>216</v>
      </c>
      <c r="B23">
        <v>7</v>
      </c>
      <c r="C23" t="s">
        <v>223</v>
      </c>
      <c r="D23" t="s" s="14">
        <v>224</v>
      </c>
      <c r="E23" t="s" s="14">
        <v>225</v>
      </c>
      <c r="F23"/>
    </row>
    <row r="24">
      <c r="A24" t="s">
        <v>216</v>
      </c>
      <c r="B24">
        <v>8</v>
      </c>
      <c r="C24" t="s">
        <v>226</v>
      </c>
      <c r="D24" t="s" s="14">
        <v>227</v>
      </c>
      <c r="E24" t="s" s="14"/>
      <c r="F24"/>
    </row>
    <row r="25">
      <c r="A25" t="s">
        <v>216</v>
      </c>
      <c r="B25">
        <v>9</v>
      </c>
      <c r="C25" t="s">
        <v>228</v>
      </c>
      <c r="D25" t="s" s="14">
        <v>229</v>
      </c>
      <c r="E25" t="s" s="14">
        <v>230</v>
      </c>
      <c r="F25"/>
    </row>
    <row r="26">
      <c r="A26" t="s">
        <v>231</v>
      </c>
      <c r="B26">
        <v>1</v>
      </c>
      <c r="C26" t="s">
        <v>232</v>
      </c>
      <c r="D26" t="s" s="14">
        <v>233</v>
      </c>
      <c r="E26" t="s" s="14"/>
      <c r="F26"/>
    </row>
    <row r="27">
      <c r="A27" t="s">
        <v>234</v>
      </c>
      <c r="B27">
        <v>1</v>
      </c>
      <c r="C27" t="s">
        <v>195</v>
      </c>
      <c r="D27" t="s" s="14">
        <v>235</v>
      </c>
      <c r="E27" t="s" s="14"/>
      <c r="F27"/>
    </row>
    <row r="28">
      <c r="A28" t="s">
        <v>234</v>
      </c>
      <c r="B28">
        <v>2</v>
      </c>
      <c r="C28" t="s">
        <v>218</v>
      </c>
      <c r="D28" t="inlineStr" s="14">
        <is>
          <t>Réaliser le roux — Faire fondre le beurre en parcelles dans une sauteuse. Ajouter la farine tamisée et mélanger à l'aide d'une spatule jusqu'à obtenir un mélange lisse.</t>
        </is>
      </c>
      <c r="E28" t="s" s="14"/>
      <c r="F28"/>
    </row>
    <row r="29">
      <c r="A29" t="s">
        <v>234</v>
      </c>
      <c r="B29">
        <v>3</v>
      </c>
      <c r="C29" t="s">
        <v>223</v>
      </c>
      <c r="D29" t="inlineStr" s="14">
        <is>
          <t>Cuire le roux brun — Prolonger la cuisson jusqu'à dextrinisation — hydrolyse de l'amidon et caramélisation légère. Ne pas exagérer la coloration qui doit être brun clair. Au-delà apparaît un mauvais goût de corne brûlée.</t>
        </is>
      </c>
      <c r="E29" t="s" s="14">
        <v>236</v>
      </c>
      <c r="F29"/>
    </row>
    <row r="30">
      <c r="A30" t="s">
        <v>234</v>
      </c>
      <c r="B30">
        <v>4</v>
      </c>
      <c r="C30" t="s">
        <v>228</v>
      </c>
      <c r="D30" t="s" s="14">
        <v>237</v>
      </c>
      <c r="E30" t="s" s="14"/>
      <c r="F3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86"/>
  <cols>
    <col min="1" max="1" width="22" customWidth="1"/>
    <col min="2" max="2" width="52" customWidth="1"/>
    <col min="3" max="3" width="14" customWidth="1"/>
    <col min="4" max="4" width="10" customWidth="1"/>
  </cols>
  <sheetData>
    <row r="1" customHeight="1" ht="24">
      <c r="A1" t="s" s="7">
        <v>238</v>
      </c>
      <c r="B1"/>
      <c r="C1"/>
      <c r="D1"/>
    </row>
    <row r="2">
      <c r="A2" t="str" s="15">
        <f>"PV_LAPI_PRUN_CAR · CUI.PLATS_VIANDES · référence : "&amp;Besoins!B3&amp;" "&amp;Besoins!C3&amp;" · multiplicateur réglable sur la feuille ""Besoins"""</f>
        <v>PV_LAPI_PRUN_CAR · CUI.PLATS_VIANDES · référence : 1 pc · multiplicateur réglable sur la feuille </v>
      </c>
      <c r="B2"/>
      <c r="C2"/>
      <c r="D2"/>
    </row>
    <row r="3">
      <c r="A3"/>
      <c r="B3"/>
      <c r="C3"/>
      <c r="D3"/>
    </row>
    <row r="4">
      <c r="A4" t="s" s="16">
        <v>239</v>
      </c>
      <c r="B4"/>
      <c r="C4"/>
      <c r="D4"/>
    </row>
    <row r="5">
      <c r="A5" t="s" s="17">
        <v>240</v>
      </c>
      <c r="B5" t="str" s="14">
        <f>"[METTRE EN PLACE] "&amp;Procedure!D2</f>
        <v>[METTRE EN PLACE] Mettre en place le poste de travail - 5 min  Denrées, matériels de préparation, de cuisson et de dressage. La veille :</v>
      </c>
      <c r="C5"/>
      <c r="D5"/>
    </row>
    <row r="6">
      <c r="A6" t="s" s="17">
        <v>241</v>
      </c>
      <c r="B6" t="str" s="14">
        <f>"[DÉPOUILLER] "&amp;Procedure!D3</f>
        <v>[DÉPOUILLER] Dépouiller le lièvre, le vider et recueillir le sang - 20 min Lui ajouter 0,02 l de vinaigre de vin, ôter la fibrine qui se forme et le réserver à couvert en enceinte réfrigérée. Réserver également le foie soigneusement paré, le cur et éventuel­lement les poumons. Dénerver et détailler le lièvre en 8 ou 16 morceaux - 10 min</v>
      </c>
      <c r="C6"/>
      <c r="D6"/>
    </row>
    <row r="7">
      <c r="A7"/>
      <c r="B7" t="s">
        <v>242</v>
      </c>
      <c r="C7" s="11">
        <f>'Besoins'!$B$2*2.6</f>
        <v>2.6</v>
      </c>
      <c r="D7" t="s">
        <v>39</v>
      </c>
    </row>
    <row r="8">
      <c r="A8"/>
      <c r="B8" t="str">
        <f>Besoins!B42</f>
        <v>ORANGE Sanguinelli Espagne cat.I 6(70-80mm)</v>
      </c>
      <c r="C8" s="11">
        <f>Besoins!E42</f>
        <v>0.02</v>
      </c>
      <c r="D8" t="str">
        <f>Besoins!F42</f>
        <v>lt</v>
      </c>
    </row>
    <row r="9">
      <c r="A9"/>
      <c r="B9" t="str">
        <f>Besoins!B30</f>
        <v>carottes râpées</v>
      </c>
      <c r="C9" s="11">
        <f>Besoins!E30</f>
        <v>0.2</v>
      </c>
      <c r="D9" t="str">
        <f>Besoins!F30</f>
        <v>kg</v>
      </c>
    </row>
    <row r="10">
      <c r="A10"/>
      <c r="B10" t="str">
        <f>Besoins!B38</f>
        <v>échalote</v>
      </c>
      <c r="C10" s="11">
        <f>Besoins!E38</f>
        <v>0.04</v>
      </c>
      <c r="D10" t="str">
        <f>Besoins!F38</f>
        <v>kg</v>
      </c>
    </row>
    <row r="11">
      <c r="A11"/>
      <c r="B11" t="str">
        <f>Besoins!B36</f>
        <v>CÉLERI-RAVE France</v>
      </c>
      <c r="C11" s="11">
        <f>Besoins!E36</f>
        <v>0.1</v>
      </c>
      <c r="D11" t="str">
        <f>Besoins!F36</f>
        <v>kg</v>
      </c>
    </row>
    <row r="12">
      <c r="A12"/>
      <c r="B12" t="str">
        <f>Besoins!B32</f>
        <v>ail haché</v>
      </c>
      <c r="C12" s="11">
        <f>Besoins!E32</f>
        <v>0.015</v>
      </c>
      <c r="D12" t="str">
        <f>Besoins!F32</f>
        <v>kg</v>
      </c>
    </row>
    <row r="13">
      <c r="A13"/>
      <c r="B13" t="str">
        <f>Besoins!B7</f>
        <v>RHUM 50ø</v>
      </c>
      <c r="C13" s="11">
        <f>Besoins!E7</f>
        <v>0.05</v>
      </c>
      <c r="D13" t="str">
        <f>Besoins!F7</f>
        <v>lt</v>
      </c>
    </row>
    <row r="14">
      <c r="A14"/>
      <c r="B14" t="str">
        <f>Besoins!B15</f>
        <v>SEL</v>
      </c>
      <c r="C14" s="11">
        <f>Besoins!E15</f>
        <v>0.25</v>
      </c>
      <c r="D14" t="str">
        <f>Besoins!F15</f>
        <v>kg</v>
      </c>
    </row>
    <row r="15">
      <c r="A15" t="s" s="17">
        <v>243</v>
      </c>
      <c r="B15" t="str" s="14">
        <f>"[PLACER] "&amp;Procedure!D4</f>
        <v>[PLACER] Placer les morceaux de lièvre en marinade crue - 15 min (voir «Coq au vin» et voir p. 332/333) Utiliser de préférence de l'armagnac ou du cognac et de l'huile d'oli­ve. Il est possible d'ajouter à la garniture aromatique un peu de céleri en branches, du romarin et des baies de genévrier. Couvrir le récipient et le réserver durant 12 h au minimum en encein­te réfrigérée. Retourner les morceaux dans la marinade au bout de quelques heures. Le lendemain :</v>
      </c>
      <c r="C15"/>
      <c r="D15"/>
    </row>
    <row r="16">
      <c r="A16"/>
      <c r="B16" t="str">
        <f>Besoins!B23</f>
        <v>Huile de tournesol bidon 5L</v>
      </c>
      <c r="C16" s="11">
        <f>Besoins!E23</f>
        <v>0.04</v>
      </c>
      <c r="D16" t="str">
        <f>Besoins!F23</f>
        <v>lt</v>
      </c>
    </row>
    <row r="17">
      <c r="A17"/>
      <c r="B17" t="str">
        <f>Besoins!B16</f>
        <v>bouquet garni arôme</v>
      </c>
      <c r="C17" s="11">
        <f>Besoins!E16</f>
        <v>1</v>
      </c>
      <c r="D17" t="str">
        <f>Besoins!F16</f>
        <v>pc</v>
      </c>
    </row>
    <row r="18">
      <c r="A18"/>
      <c r="B18" t="str">
        <f>Besoins!B20</f>
        <v>huile de tournesol pour cuisson liaison</v>
      </c>
      <c r="C18" s="11">
        <f>Besoins!E20</f>
        <v>1.5</v>
      </c>
      <c r="D18" t="str">
        <f>Besoins!F20</f>
        <v>lt</v>
      </c>
    </row>
    <row r="19">
      <c r="A19"/>
      <c r="B19" t="str">
        <f>Besoins!B21</f>
        <v>huile olive vierge</v>
      </c>
      <c r="C19" s="11">
        <f>Besoins!E21</f>
        <v>0.05</v>
      </c>
      <c r="D19" t="str">
        <f>Besoins!F21</f>
        <v>lt</v>
      </c>
    </row>
    <row r="20">
      <c r="A20" t="s" s="17">
        <v>244</v>
      </c>
      <c r="B20" t="str" s="14">
        <f>"[MARQUER] "&amp;Procedure!D5</f>
        <v>[MARQUER] Marquer le civet en cuisson - 20 min Se référer à la cuisson du «coq au vin» page précédente. 2 techniques principales de mouillement peuvent être envisagées : soit les morceaux rissolés sont singés puis placés durant quelques minutes dans un four pour torréfier la farine, le mouillement s'effectue avec la marinade et du vin rouge supplémentaire si nécessaire ; soit les morceaux rissolés sont mouillés avec la marinade réduite et le mouillement est complété par de la sauce espagnole.</v>
      </c>
      <c r="C20"/>
      <c r="D20"/>
    </row>
    <row r="21">
      <c r="A21"/>
      <c r="B21" t="s">
        <v>245</v>
      </c>
      <c r="C21" s="11">
        <f>'Besoins'!$B$2*1.5</f>
        <v>1.5</v>
      </c>
      <c r="D21" t="s">
        <v>35</v>
      </c>
    </row>
    <row r="22">
      <c r="A22" t="s" s="17">
        <v>246</v>
      </c>
      <c r="B22" t="str" s="14">
        <f>"[PRÉPARER] "&amp;Procedure!D6</f>
        <v>[PRÉPARER] Préparer la garniture - 20 min Elle est composée comme celle du coq au vin avec :  des petits oignons glacés à brun .  des lardons et des champignons sautés . des croûtons de pain de mie frits au beurre clarifié. Au moment de servir :</v>
      </c>
      <c r="C22"/>
      <c r="D22"/>
    </row>
    <row r="23">
      <c r="A23"/>
      <c r="B23" t="str">
        <f>Besoins!B8</f>
        <v>BEURRE</v>
      </c>
      <c r="C23" s="11">
        <f>Besoins!E8</f>
        <v>0.04</v>
      </c>
      <c r="D23" t="str">
        <f>Besoins!F8</f>
        <v>kg</v>
      </c>
    </row>
    <row r="24">
      <c r="A24"/>
      <c r="B24" t="str">
        <f>Besoins!B41</f>
        <v>oignons émincés</v>
      </c>
      <c r="C24" s="11">
        <f>Besoins!E41</f>
        <v>0.2</v>
      </c>
      <c r="D24" t="str">
        <f>Besoins!F41</f>
        <v>kg</v>
      </c>
    </row>
    <row r="25">
      <c r="A25"/>
      <c r="B25" t="str">
        <f>Besoins!B17</f>
        <v>champignons émincés</v>
      </c>
      <c r="C25" s="11">
        <f>Besoins!E17</f>
        <v>0.25</v>
      </c>
      <c r="D25" t="str">
        <f>Besoins!F17</f>
        <v>kg</v>
      </c>
    </row>
    <row r="26">
      <c r="A26"/>
      <c r="B26" t="str">
        <f>Besoins!B9</f>
        <v>beurre micropain 10gr</v>
      </c>
      <c r="C26" s="11">
        <f>Besoins!E9</f>
        <v>0.16</v>
      </c>
      <c r="D26" t="str">
        <f>Besoins!F9</f>
        <v>kg</v>
      </c>
    </row>
    <row r="27">
      <c r="A27" t="s" s="17">
        <v>247</v>
      </c>
      <c r="B27" t="str" s="14">
        <f>"[DÉCANTER] "&amp;Procedure!D7</f>
        <v>[DÉCANTER] Décanter le civet - 5 min S'assurer de la cuisson des morceaux (au bout d1 h à 1 h 30 min). Les décanter dans un autre rondeau. Ajouter les lardons et les champignons. Couvrir le récipient et le réserver au chaud.</v>
      </c>
      <c r="C27"/>
      <c r="D27"/>
    </row>
    <row r="28">
      <c r="A28"/>
      <c r="B28"/>
      <c r="C28"/>
      <c r="D28"/>
    </row>
    <row r="29">
      <c r="A29" t="s" s="16">
        <v>248</v>
      </c>
      <c r="B29"/>
      <c r="C29"/>
      <c r="D29"/>
    </row>
    <row r="30">
      <c r="A30" t="s" s="17">
        <v>240</v>
      </c>
      <c r="B30" t="str" s="14">
        <f>"[METTRE EN PLACE] "&amp;Procedure!D8</f>
        <v>[METTRE EN PLACE] Mettre en place le poste de travail - 5 min • Denrées, matériels de préparation, de cuisson et de dressage. La veille :</v>
      </c>
      <c r="C30"/>
      <c r="D30"/>
    </row>
    <row r="31">
      <c r="A31" t="s" s="17">
        <v>241</v>
      </c>
      <c r="B31" t="str" s="14">
        <f>"[DÉPOUILLER] "&amp;Procedure!D9</f>
        <v>[DÉPOUILLER] Dépouiller le lièvre, le vider et recueillir le sang - 20 min • Lui ajouter 0,02 l de vinaigre de vin, ôter la fibrine qui se forme et le réserver à couvert en enceinte réfrigérée. • Réserver également le foie soigneusement paré, le cœur et éventuellement les poumons.</v>
      </c>
      <c r="C31"/>
      <c r="D31"/>
    </row>
    <row r="32">
      <c r="A32" t="s" s="17">
        <v>249</v>
      </c>
      <c r="B32" t="str" s="14">
        <f>"[DÉNERVER] "&amp;Procedure!D10</f>
        <v>[DÉNERVER] Dénerver et détailler le lièvre en 8 ou 16 morceaux - 10 min</v>
      </c>
      <c r="C32"/>
      <c r="D32"/>
    </row>
    <row r="33">
      <c r="A33" t="s" s="17">
        <v>243</v>
      </c>
      <c r="B33" t="str" s="14">
        <f>"[PLACER] "&amp;Procedure!D11</f>
        <v>[PLACER] 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v>
      </c>
      <c r="C33"/>
      <c r="D33"/>
    </row>
    <row r="34">
      <c r="A34" t="s" s="17">
        <v>244</v>
      </c>
      <c r="B34" t="str" s="14">
        <f>"[MARQUER] "&amp;Procedure!D12</f>
        <v>[MARQUER] 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v>
      </c>
      <c r="C34"/>
      <c r="D34"/>
    </row>
    <row r="35">
      <c r="A35" t="s" s="17">
        <v>246</v>
      </c>
      <c r="B35" t="str" s="14">
        <f>"[PRÉPARER] "&amp;Procedure!D13</f>
        <v>[PRÉPARER] Préparer la garniture - 20 min Elle est composée comme celle du coq au vin avec : • des petits oignons glacés à brun (voir p. 397). • des lardons et des champignons sautés (voir p. 416). • des croûtons de pain de mie frits au beurre clarifié. Au moment de servir :</v>
      </c>
      <c r="C35"/>
      <c r="D35"/>
    </row>
    <row r="36">
      <c r="A36" t="s" s="17">
        <v>247</v>
      </c>
      <c r="B36" t="str" s="14">
        <f>"[DÉCANTER] "&amp;Procedure!D14</f>
        <v>[DÉCANTER] Décanter le civet - 5 min • S'assurer de la cuisson des morceaux (au bout d’1 h à 1 h 30 min). • Les décanter dans un autre rondeau. • Ajouter les lardons et les champignons. • Couvrir le récipient et le réserver au chaud.</v>
      </c>
      <c r="C36"/>
      <c r="D36"/>
    </row>
    <row r="37">
      <c r="A37" t="s" s="17">
        <v>250</v>
      </c>
      <c r="B37" t="str" s="14">
        <f>"[BOUILLIR] "&amp;Procedure!D15</f>
        <v>[BOUILLIR] 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v>
      </c>
      <c r="C37"/>
      <c r="D37"/>
    </row>
    <row r="38">
      <c r="A38" t="s" s="17">
        <v>251</v>
      </c>
      <c r="B38" t="str" s="14">
        <f>"[DRESSER] "&amp;Procedure!D16</f>
        <v>[DRESSER] 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v>
      </c>
      <c r="C38"/>
      <c r="D38"/>
    </row>
    <row r="39">
      <c r="A39"/>
      <c r="B39"/>
      <c r="C39"/>
      <c r="D39"/>
    </row>
    <row r="40">
      <c r="A40" t="s" s="16">
        <v>252</v>
      </c>
      <c r="B40"/>
      <c r="C40"/>
      <c r="D40"/>
    </row>
    <row r="41">
      <c r="A41" t="s" s="17">
        <v>240</v>
      </c>
      <c r="B41" t="str" s="14">
        <f>"[METTRE EN PLACE] "&amp;Procedure!D17</f>
        <v>[METTRE EN PLACE] Mettre en place — Peser, mesurer et contrôler les denrées.</v>
      </c>
      <c r="C41"/>
      <c r="D41"/>
    </row>
    <row r="42">
      <c r="A42" t="s" s="17">
        <v>241</v>
      </c>
      <c r="B42" t="str" s="14">
        <f>"[PRÉPARER] "&amp;Procedure!D18</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42"/>
      <c r="D42"/>
    </row>
    <row r="43">
      <c r="A43"/>
      <c r="B43" t="str">
        <f>Besoins!B12</f>
        <v>Lardons lardon cru fumé</v>
      </c>
      <c r="C43" s="11">
        <f>Besoins!E12</f>
        <v>0.075</v>
      </c>
      <c r="D43" t="str">
        <f>Besoins!F12</f>
        <v>kg</v>
      </c>
    </row>
    <row r="44">
      <c r="A44"/>
      <c r="B44" t="str">
        <f>Besoins!B33</f>
        <v>CAROTTE France cat.I botte</v>
      </c>
      <c r="C44" s="11">
        <f>Besoins!E33</f>
        <v>0.075</v>
      </c>
      <c r="D44" t="str">
        <f>Besoins!F33</f>
        <v>kg</v>
      </c>
    </row>
    <row r="45">
      <c r="A45"/>
      <c r="B45" t="s">
        <v>253</v>
      </c>
      <c r="C45" s="11">
        <f>'Besoins'!$B$2*0.45</f>
        <v>0.45</v>
      </c>
      <c r="D45" t="s">
        <v>39</v>
      </c>
    </row>
    <row r="46">
      <c r="A46"/>
      <c r="B46" t="str">
        <f>Besoins!B31</f>
        <v>AIL frais France cat.I 60-80mm</v>
      </c>
      <c r="C46" s="11">
        <f>Besoins!E31</f>
        <v>0.015</v>
      </c>
      <c r="D46" t="str">
        <f>Besoins!F31</f>
        <v>kg</v>
      </c>
    </row>
    <row r="47">
      <c r="A47"/>
      <c r="B47" t="s">
        <v>254</v>
      </c>
      <c r="C47" s="11">
        <f>'Besoins'!$B$2*1.5</f>
        <v>1.5</v>
      </c>
      <c r="D47" t="s">
        <v>25</v>
      </c>
    </row>
    <row r="48">
      <c r="A48" t="s" s="17">
        <v>249</v>
      </c>
      <c r="B48" t="str" s="14">
        <f>"[ÉTUVER] "&amp;Procedure!D19</f>
        <v>[ÉTUVER] Reconstituer le fond brun de veau selon le mode d'emploi et le porter à ébullition.</v>
      </c>
      <c r="C48"/>
      <c r="D48"/>
    </row>
    <row r="49">
      <c r="A49"/>
      <c r="B49" t="s">
        <v>255</v>
      </c>
      <c r="C49" s="11">
        <f>'Besoins'!$B$2*4.5</f>
        <v>4.5</v>
      </c>
      <c r="D49" t="s">
        <v>35</v>
      </c>
    </row>
    <row r="50">
      <c r="A50" t="s" s="17">
        <v>243</v>
      </c>
      <c r="B50" t="str" s="14">
        <f>"[ÉTUVER] "&amp;Procedure!D20</f>
        <v>[ÉTUVER] Réaliser la sauce espagnole — Faire fondre le lard dans une grande sauteuse avec le beurre. Ajouter les carottes et les oignons, les laisser pincer légèrement. Ajouter la farine (singer) et la laisser torréfier de manière à obtenir un roux légèrement brun.</v>
      </c>
      <c r="C50"/>
      <c r="D50"/>
    </row>
    <row r="51">
      <c r="A51"/>
      <c r="B51" t="str">
        <f>Besoins!B12</f>
        <v>Lardons lardon cru fumé</v>
      </c>
      <c r="C51" s="11">
        <f>Besoins!E12</f>
        <v>0.075</v>
      </c>
      <c r="D51" t="str">
        <f>Besoins!F12</f>
        <v>kg</v>
      </c>
    </row>
    <row r="52">
      <c r="A52"/>
      <c r="B52" t="str">
        <f>Besoins!B33</f>
        <v>CAROTTE France cat.I botte</v>
      </c>
      <c r="C52" s="11">
        <f>Besoins!E33</f>
        <v>0.075</v>
      </c>
      <c r="D52" t="str">
        <f>Besoins!F33</f>
        <v>kg</v>
      </c>
    </row>
    <row r="53">
      <c r="A53"/>
      <c r="B53" t="s">
        <v>253</v>
      </c>
      <c r="C53" s="11">
        <f>'Besoins'!$B$2*0.45</f>
        <v>0.45</v>
      </c>
      <c r="D53" t="s">
        <v>39</v>
      </c>
    </row>
    <row r="54">
      <c r="A54"/>
      <c r="B54" t="s">
        <v>256</v>
      </c>
      <c r="C54" s="11">
        <f>'Besoins'!$B$2*0.18</f>
        <v>0.18</v>
      </c>
      <c r="D54" t="s">
        <v>39</v>
      </c>
    </row>
    <row r="55">
      <c r="A55"/>
      <c r="B55" t="str">
        <f>Besoins!B43</f>
        <v>TOMATE ronde Espagne cat.I 67-82mm</v>
      </c>
      <c r="C55" s="11">
        <f>Besoins!E43</f>
        <v>0.06</v>
      </c>
      <c r="D55" t="str">
        <f>Besoins!F43</f>
        <v>kg</v>
      </c>
    </row>
    <row r="56">
      <c r="A56"/>
      <c r="B56" t="str">
        <f>Besoins!B18</f>
        <v>concentré de tomates</v>
      </c>
      <c r="C56" s="11">
        <f>Besoins!E18</f>
        <v>0.03</v>
      </c>
      <c r="D56" t="str">
        <f>Besoins!F18</f>
        <v>kg</v>
      </c>
    </row>
    <row r="57">
      <c r="A57"/>
      <c r="B57" t="str">
        <f>Besoins!B31</f>
        <v>AIL frais France cat.I 60-80mm</v>
      </c>
      <c r="C57" s="11">
        <f>Besoins!E31</f>
        <v>0.015</v>
      </c>
      <c r="D57" t="str">
        <f>Besoins!F31</f>
        <v>kg</v>
      </c>
    </row>
    <row r="58">
      <c r="A58"/>
      <c r="B58" t="s">
        <v>254</v>
      </c>
      <c r="C58" s="11">
        <f>'Besoins'!$B$2*1.5</f>
        <v>1.5</v>
      </c>
      <c r="D58" t="s">
        <v>25</v>
      </c>
    </row>
    <row r="59">
      <c r="A59" t="s" s="17">
        <v>244</v>
      </c>
      <c r="B59" t="str" s="14">
        <f>"[INCORPORER] "&amp;Procedure!D21</f>
        <v>[INCORPORER] Ajouter le concentré de tomates et le faire revenir quelques secondes pour lui faire perdre son acidité. Laisser refroidir le roux tomaté.</v>
      </c>
      <c r="C59"/>
      <c r="D59"/>
    </row>
    <row r="60">
      <c r="A60"/>
      <c r="B60" t="str">
        <f>Besoins!B43</f>
        <v>TOMATE ronde Espagne cat.I 67-82mm</v>
      </c>
      <c r="C60" s="11">
        <f>Besoins!E43</f>
        <v>0.06</v>
      </c>
      <c r="D60" t="str">
        <f>Besoins!F43</f>
        <v>kg</v>
      </c>
    </row>
    <row r="61">
      <c r="A61"/>
      <c r="B61" t="str">
        <f>Besoins!B18</f>
        <v>concentré de tomates</v>
      </c>
      <c r="C61" s="11">
        <f>Besoins!E18</f>
        <v>0.03</v>
      </c>
      <c r="D61" t="str">
        <f>Besoins!F18</f>
        <v>kg</v>
      </c>
    </row>
    <row r="62">
      <c r="A62" t="s" s="17">
        <v>246</v>
      </c>
      <c r="B62" t="str" s="14">
        <f>"[VERSER] "&amp;Procedure!D22</f>
        <v>[VERSER] Verser progressivement le fond brun bouillant en remuant au fouet. Porter à ébullition sans arrêter de remuer. Ajouter les tomates concassées, l'ail et le bouquet garni.</v>
      </c>
      <c r="C62"/>
      <c r="D62"/>
    </row>
    <row r="63">
      <c r="A63"/>
      <c r="B63" t="s">
        <v>255</v>
      </c>
      <c r="C63" s="11">
        <f>'Besoins'!$B$2*4.5</f>
        <v>4.5</v>
      </c>
      <c r="D63" t="s">
        <v>35</v>
      </c>
    </row>
    <row r="64">
      <c r="A64"/>
      <c r="B64" t="s">
        <v>256</v>
      </c>
      <c r="C64" s="11">
        <f>'Besoins'!$B$2*0.18</f>
        <v>0.18</v>
      </c>
      <c r="D64" t="s">
        <v>39</v>
      </c>
    </row>
    <row r="65">
      <c r="A65"/>
      <c r="B65" t="str">
        <f>Besoins!B43</f>
        <v>TOMATE ronde Espagne cat.I 67-82mm</v>
      </c>
      <c r="C65" s="11">
        <f>Besoins!E43</f>
        <v>0.06</v>
      </c>
      <c r="D65" t="str">
        <f>Besoins!F43</f>
        <v>kg</v>
      </c>
    </row>
    <row r="66">
      <c r="A66"/>
      <c r="B66" t="str">
        <f>Besoins!B31</f>
        <v>AIL frais France cat.I 60-80mm</v>
      </c>
      <c r="C66" s="11">
        <f>Besoins!E31</f>
        <v>0.015</v>
      </c>
      <c r="D66" t="str">
        <f>Besoins!F31</f>
        <v>kg</v>
      </c>
    </row>
    <row r="67">
      <c r="A67"/>
      <c r="B67" t="s">
        <v>254</v>
      </c>
      <c r="C67" s="11">
        <f>'Besoins'!$B$2*1.5</f>
        <v>1.5</v>
      </c>
      <c r="D67" t="s">
        <v>25</v>
      </c>
    </row>
    <row r="68">
      <c r="A68" t="s" s="17">
        <v>247</v>
      </c>
      <c r="B68" t="str" s="14">
        <f>"[CUIRE] "&amp;Procedure!D23</f>
        <v>[CUIRE] Cuire la sauce à couvert au four de préférence, en dépouillant aussi souvent que nécessaire.</v>
      </c>
      <c r="C68"/>
      <c r="D68"/>
    </row>
    <row r="69">
      <c r="A69"/>
      <c r="B69" t="str" s="18">
        <f>"ℹ "&amp;Procedure!E23</f>
        <v>ℹ</v>
      </c>
      <c r="C69"/>
      <c r="D69"/>
    </row>
    <row r="70">
      <c r="A70" t="s" s="17">
        <v>250</v>
      </c>
      <c r="B70" t="str" s="14">
        <f>"[PASSER] "&amp;Procedure!D24</f>
        <v>[PASSER] Passer la sauce espagnole au chinois étamine en foulant légèrement — Vérifier l'assaisonnement et l'onctuosité.</v>
      </c>
      <c r="C70"/>
      <c r="D70"/>
    </row>
    <row r="71">
      <c r="A71" t="s" s="17">
        <v>251</v>
      </c>
      <c r="B71" t="str" s="14">
        <f>"[REFROIDIR] "&amp;Procedure!D25</f>
        <v>[REFROIDIR] Refroidir rapidement et réserver à couvert au réfrigérateur, ou tamponner et maintenir au bain-marie.</v>
      </c>
      <c r="C71"/>
      <c r="D71"/>
    </row>
    <row r="72">
      <c r="A72"/>
      <c r="B72" t="str" s="18">
        <f>"ℹ "&amp;Procedure!E25</f>
        <v>ℹ</v>
      </c>
      <c r="C72"/>
      <c r="D72"/>
    </row>
    <row r="73">
      <c r="A73"/>
      <c r="B73"/>
      <c r="C73"/>
      <c r="D73"/>
    </row>
    <row r="74">
      <c r="A74" t="s" s="16">
        <v>257</v>
      </c>
      <c r="B74"/>
      <c r="C74"/>
      <c r="D74"/>
    </row>
    <row r="75">
      <c r="A75" t="s" s="17">
        <v>240</v>
      </c>
      <c r="B75" t="str" s="14">
        <f>"[DISSOUDRE] "&amp;Procedure!D26</f>
        <v>[DISSOUDRE] Délayer la poudre dans l'eau froide en fouettant, puis porter à ébullition en remuant régulièrement.</v>
      </c>
      <c r="C75"/>
      <c r="D75"/>
    </row>
    <row r="76">
      <c r="A76"/>
      <c r="B76"/>
      <c r="C76"/>
      <c r="D76"/>
    </row>
    <row r="77">
      <c r="A77" t="s" s="16">
        <v>258</v>
      </c>
      <c r="B77"/>
      <c r="C77"/>
      <c r="D77"/>
    </row>
    <row r="78">
      <c r="A78" t="s" s="17">
        <v>240</v>
      </c>
      <c r="B78" t="str" s="14">
        <f>"[METTRE EN PLACE] "&amp;Procedure!D27</f>
        <v>[METTRE EN PLACE] Mettre en place — Peser, mesurer et contrôler les denrées. Tamiser la farine. Découper le beurre en parcelles.</v>
      </c>
      <c r="C78"/>
      <c r="D78"/>
    </row>
    <row r="79">
      <c r="A79" t="s" s="17">
        <v>241</v>
      </c>
      <c r="B79" t="str" s="14">
        <f>"[ÉTUVER] "&amp;Procedure!D28</f>
        <v>[ÉTUVER] Réaliser le roux — Faire fondre le beurre en parcelles dans une sauteuse. Ajouter la farine tamisée et mélanger à l'aide d'une spatule jusqu'à obtenir un mélange lisse.</v>
      </c>
      <c r="C79"/>
      <c r="D79"/>
    </row>
    <row r="80">
      <c r="A80"/>
      <c r="B80" t="str">
        <f>Besoins!B28</f>
        <v>Beurre de cuisine bloc 10 kg</v>
      </c>
      <c r="C80" s="11">
        <f>Besoins!E28</f>
        <v>0.09</v>
      </c>
      <c r="D80" t="str">
        <f>Besoins!F28</f>
        <v>kg</v>
      </c>
    </row>
    <row r="81">
      <c r="A81"/>
      <c r="B81" t="str">
        <f>Besoins!B19</f>
        <v>farine de blé tamisée type 55</v>
      </c>
      <c r="C81" s="11">
        <f>Besoins!E19</f>
        <v>0.09</v>
      </c>
      <c r="D81" t="str">
        <f>Besoins!F19</f>
        <v>kg</v>
      </c>
    </row>
    <row r="82">
      <c r="A82" t="s" s="17">
        <v>249</v>
      </c>
      <c r="B82" t="str" s="14">
        <f>"[CUIRE] "&amp;Procedure!D29</f>
        <v>[CUIRE] Cuire le roux brun — Prolonger la cuisson jusqu'à dextrinisation — hydrolyse de l'amidon et caramélisation légère. Ne pas exagérer la coloration qui doit être brun clair. Au-delà apparaît un mauvais goût de corne brûlée.</v>
      </c>
      <c r="C82"/>
      <c r="D82"/>
    </row>
    <row r="83">
      <c r="A83"/>
      <c r="B83" t="str" s="18">
        <f>"ℹ "&amp;Procedure!E29</f>
        <v>ℹ</v>
      </c>
      <c r="C83"/>
      <c r="D83"/>
    </row>
    <row r="84">
      <c r="A84" t="s" s="17">
        <v>243</v>
      </c>
      <c r="B84" t="str" s="14">
        <f>"[REFROIDIR] "&amp;Procedure!D30</f>
        <v>[REFROIDIR] Arrêter et refroidir rapidement — Attention : à quantités égales, le roux brun procure une liaison inférieure au roux blanc.</v>
      </c>
      <c r="C84"/>
      <c r="D84"/>
    </row>
    <row r="85">
      <c r="A85"/>
      <c r="B85"/>
      <c r="C85"/>
      <c r="D85"/>
    </row>
    <row r="86">
      <c r="A86" t="s" s="19">
        <v>22</v>
      </c>
      <c r="B86"/>
      <c r="C86"/>
      <c r="D86"/>
    </row>
  </sheetData>
  <sheetProtection sheet="1"/>
  <mergeCells count="40">
    <mergeCell ref="A1:D1"/>
    <mergeCell ref="A2:D2"/>
    <mergeCell ref="A4:D4"/>
    <mergeCell ref="B5:D5"/>
    <mergeCell ref="B6:D6"/>
    <mergeCell ref="B15:D15"/>
    <mergeCell ref="B20:D20"/>
    <mergeCell ref="B22:D22"/>
    <mergeCell ref="B27:D27"/>
    <mergeCell ref="A29:D29"/>
    <mergeCell ref="B30:D30"/>
    <mergeCell ref="B31:D31"/>
    <mergeCell ref="B32:D32"/>
    <mergeCell ref="B33:D33"/>
    <mergeCell ref="B34:D34"/>
    <mergeCell ref="B35:D35"/>
    <mergeCell ref="B36:D36"/>
    <mergeCell ref="B37:D37"/>
    <mergeCell ref="B38:D38"/>
    <mergeCell ref="A40:D40"/>
    <mergeCell ref="B41:D41"/>
    <mergeCell ref="B42:D42"/>
    <mergeCell ref="B48:D48"/>
    <mergeCell ref="B50:D50"/>
    <mergeCell ref="B59:D59"/>
    <mergeCell ref="B62:D62"/>
    <mergeCell ref="B68:D68"/>
    <mergeCell ref="B69:D69"/>
    <mergeCell ref="B70:D70"/>
    <mergeCell ref="B71:D71"/>
    <mergeCell ref="B72:D72"/>
    <mergeCell ref="A74:D74"/>
    <mergeCell ref="B75:D75"/>
    <mergeCell ref="A77:D77"/>
    <mergeCell ref="B78:D78"/>
    <mergeCell ref="B79:D79"/>
    <mergeCell ref="B82:D82"/>
    <mergeCell ref="B83:D83"/>
    <mergeCell ref="B84:D84"/>
    <mergeCell ref="A86:D8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2026-09-15T13:23:53Z</dcterms:created>
  <dc:title>Lapin aux pruneaux et aux carot</dc:title>
  <dc:subject/>
  <dc:creator>CUIS.web</dc:creator>
  <cp:lastModifiedBy/>
  <cp:keywords/>
  <dc:description>Export automatique — moteur récursif d'origine : Bernard Vandendaele</dc:description>
  <cp:category/>
  <dc:language>en-US</dc:language>
  <dcterms:modified xsi:type="dcterms:W3CDTF">2026-09-15T13:23:53Z</dcterms:modified>
  <cp:revision>1</cp:revision>
</cp:coreProperties>
</file>