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<sst xmlns="http://schemas.openxmlformats.org/spreadsheetml/2006/main" count="174" uniqueCount="174">
  <si>
    <t>Besoins matière</t>
  </si>
  <si>
    <t>Multiplicateur souhaité</t>
  </si>
  <si>
    <t>Quantité de référence</t>
  </si>
  <si>
    <t>pc</t>
  </si>
  <si>
    <t>Quantité obtenue</t>
  </si>
  <si>
    <t>Code</t>
  </si>
  <si>
    <t>Matière première</t>
  </si>
  <si>
    <t>Classe</t>
  </si>
  <si>
    <t>Base (×1, modifiable)</t>
  </si>
  <si>
    <t>Quantité</t>
  </si>
  <si>
    <t>Unité</t>
  </si>
  <si>
    <t>Coût</t>
  </si>
  <si>
    <t>00000026</t>
  </si>
  <si>
    <t>RHUM 50ø</t>
  </si>
  <si>
    <t>Alcool</t>
  </si>
  <si>
    <t>lt</t>
  </si>
  <si>
    <t>00000139</t>
  </si>
  <si>
    <t>FARINE (000)</t>
  </si>
  <si>
    <t>Eléments divers</t>
  </si>
  <si>
    <t>kg</t>
  </si>
  <si>
    <t>00000048</t>
  </si>
  <si>
    <t>BEURRE</t>
  </si>
  <si>
    <t>Produits frais</t>
  </si>
  <si>
    <t>00001425</t>
  </si>
  <si>
    <t>beurre micropain 10gr</t>
  </si>
  <si>
    <t>Matières premières</t>
  </si>
  <si>
    <t>RNM100733</t>
  </si>
  <si>
    <t>Lardons lardon cru fumé</t>
  </si>
  <si>
    <t>Charcuterie</t>
  </si>
  <si>
    <t>00000061</t>
  </si>
  <si>
    <t>EAU</t>
  </si>
  <si>
    <t>Matières diverses (à trier)</t>
  </si>
  <si>
    <t>00000033</t>
  </si>
  <si>
    <t>SEL</t>
  </si>
  <si>
    <t>00001922</t>
  </si>
  <si>
    <t>bouquet garni arôme</t>
  </si>
  <si>
    <t>Condiments et sauces</t>
  </si>
  <si>
    <t>00001897</t>
  </si>
  <si>
    <t>fumet de poisson</t>
  </si>
  <si>
    <t>00001757</t>
  </si>
  <si>
    <t>champignons émincés</t>
  </si>
  <si>
    <t>Épicerie salée</t>
  </si>
  <si>
    <t>00001758</t>
  </si>
  <si>
    <t>concentré de tomates</t>
  </si>
  <si>
    <t>00001743</t>
  </si>
  <si>
    <t>farine de blé tamisée type 55</t>
  </si>
  <si>
    <t>00001720</t>
  </si>
  <si>
    <t>huile de tournesol pour cuisson liaison</t>
  </si>
  <si>
    <t>HER-BOUQUET-G</t>
  </si>
  <si>
    <t>Bouquet garni sachet dose</t>
  </si>
  <si>
    <t>Herbes aromatiques séchées</t>
  </si>
  <si>
    <t>RNME101405</t>
  </si>
  <si>
    <t>Huile de tournesol bidon 5L</t>
  </si>
  <si>
    <t>Assaisonnements et corps gras</t>
  </si>
  <si>
    <t>u</t>
  </si>
  <si>
    <t>KNORR-FBLIE-STD</t>
  </si>
  <si>
    <t>Fonds Brun Lié (Knorr Professional)</t>
  </si>
  <si>
    <t>Fonds déshydratés et poudres</t>
  </si>
  <si>
    <t>BEU-CUISINE</t>
  </si>
  <si>
    <t>Beurre de cuisine bloc 10 kg</t>
  </si>
  <si>
    <t>Beurres et margarines</t>
  </si>
  <si>
    <t>00002238</t>
  </si>
  <si>
    <t>carottes râpées</t>
  </si>
  <si>
    <t>Légumes 4ème gamme (prêts emploi)</t>
  </si>
  <si>
    <t>RNM17710123</t>
  </si>
  <si>
    <t>AIL frais France cat.I 60-80mm</t>
  </si>
  <si>
    <t>Légumes</t>
  </si>
  <si>
    <t>00002028</t>
  </si>
  <si>
    <t>ail haché</t>
  </si>
  <si>
    <t>RNM9740123</t>
  </si>
  <si>
    <t>CAROTTE France cat.I botte</t>
  </si>
  <si>
    <t>bte</t>
  </si>
  <si>
    <t>00002034</t>
  </si>
  <si>
    <t>échalote</t>
  </si>
  <si>
    <t>RNM27820123</t>
  </si>
  <si>
    <t>OIGNON jaune France cat.I 60-80mm</t>
  </si>
  <si>
    <t>00002049</t>
  </si>
  <si>
    <t>oignons émincés</t>
  </si>
  <si>
    <t>00002041</t>
  </si>
  <si>
    <t>persil</t>
  </si>
  <si>
    <t>RNM10130123</t>
  </si>
  <si>
    <t>TOMATE ronde Espagne cat.I 67-82mm</t>
  </si>
  <si>
    <t>Total</t>
  </si>
  <si>
    <t>Recette</t>
  </si>
  <si>
    <t>#</t>
  </si>
  <si>
    <t>Verbe</t>
  </si>
  <si>
    <t>Étape</t>
  </si>
  <si>
    <t>Précision technique</t>
  </si>
  <si>
    <t>Durée</t>
  </si>
  <si>
    <t>Soles marchand de vin</t>
  </si>
  <si>
    <t>METTRE EN PLACE</t>
  </si>
  <si>
    <t>Mettre en place le poste de travail - 5 min  Denrées, matériels de préparation, de cuisson et de dressage.</t>
  </si>
  <si>
    <t>5 min (cuisson)</t>
  </si>
  <si>
    <t>PRÉPARER</t>
  </si>
  <si>
    <t>15 min (prepa)</t>
  </si>
  <si>
    <t>DÉTAILLER</t>
  </si>
  <si>
    <t>10 min (prepa)</t>
  </si>
  <si>
    <t>METTRE</t>
  </si>
  <si>
    <t>123 min (repos)</t>
  </si>
  <si>
    <t>Sauce Espagnole</t>
  </si>
  <si>
    <t>Mettre en place — Peser, mesurer et contrôler les denrées.</t>
  </si>
  <si>
    <t>ÉTUVER</t>
  </si>
  <si>
    <t>Reconstituer le fond brun de veau selon le mode d'emploi et le porter à ébullition.</t>
  </si>
  <si>
    <t>INCORPORER</t>
  </si>
  <si>
    <t>Ajouter le concentré de tomates et le faire revenir quelques secondes pour lui faire perdre son acidité. Laisser refroidir le roux tomaté.</t>
  </si>
  <si>
    <t>VERSER</t>
  </si>
  <si>
    <t>CUIRE</t>
  </si>
  <si>
    <t>Cuire la sauce à couvert au four de préférence, en dépouillant aussi souvent que nécessaire.</t>
  </si>
  <si>
    <t>1h à 1h30 selon quantité</t>
  </si>
  <si>
    <t>PASSER</t>
  </si>
  <si>
    <t>Passer la sauce espagnole au chinois étamine en foulant légèrement — Vérifier l'assaisonnement et l'onctuosité.</t>
  </si>
  <si>
    <t>REFROIDIR</t>
  </si>
  <si>
    <t>Refroidir rapidement et réserver à couvert au réfrigérateur, ou tamponner et maintenir au bain-marie.</t>
  </si>
  <si>
    <t>+3°C max ou +63°C</t>
  </si>
  <si>
    <t>Fond brun de veau reconstitue (collectivite)</t>
  </si>
  <si>
    <t>DISSOUDRE</t>
  </si>
  <si>
    <t>Délayer la poudre dans l'eau froide en fouettant, puis porter à ébullition en remuant régulièrement.</t>
  </si>
  <si>
    <t>Roux Brun</t>
  </si>
  <si>
    <t>Mettre en place — Peser, mesurer et contrôler les denrées. Tamiser la farine. Découper le beurre en parcelles.</t>
  </si>
  <si>
    <t>6 à 8 min</t>
  </si>
  <si>
    <t>Arrêter et refroidir rapidement — Attention : à quantités égales, le roux brun procure une liaison inférieure au roux blanc.</t>
  </si>
  <si>
    <t>Niveau</t>
  </si>
  <si>
    <t>Composant</t>
  </si>
  <si>
    <t>Type</t>
  </si>
  <si>
    <t>Quantité (× multiplicateur, voir feuille Besoins)</t>
  </si>
  <si>
    <t>recette</t>
  </si>
  <si>
    <t xml:space="preserve">    ↳ BEURRE</t>
  </si>
  <si>
    <t>matiere</t>
  </si>
  <si>
    <t xml:space="preserve">    ↳ huile de tournesol pour cuisson liaison</t>
  </si>
  <si>
    <t xml:space="preserve">    ↳ RHUM 50ø</t>
  </si>
  <si>
    <t xml:space="preserve">    ↳ échalote</t>
  </si>
  <si>
    <t xml:space="preserve">    ↳ oignons émincés</t>
  </si>
  <si>
    <t xml:space="preserve">    ↳ carottes râpées</t>
  </si>
  <si>
    <t xml:space="preserve">    ↳ ail haché</t>
  </si>
  <si>
    <t xml:space="preserve">    ↳ bouquet garni arôme</t>
  </si>
  <si>
    <t xml:space="preserve">    ↳ fumet de poisson</t>
  </si>
  <si>
    <t xml:space="preserve">    ↳ FARINE (000)</t>
  </si>
  <si>
    <t xml:space="preserve">    ↳ Sauce Espagnole</t>
  </si>
  <si>
    <t xml:space="preserve">        ↳ Fond brun de veau reconstitue (collectivite)</t>
  </si>
  <si>
    <t xml:space="preserve">            ↳ EAU</t>
  </si>
  <si>
    <t xml:space="preserve">            ↳ Fonds Brun Lié (Knorr Professional)</t>
  </si>
  <si>
    <t xml:space="preserve">        ↳ Roux Brun</t>
  </si>
  <si>
    <t xml:space="preserve">            ↳ Beurre de cuisine bloc 10 kg</t>
  </si>
  <si>
    <t xml:space="preserve">            ↳ farine de blé tamisée type 55</t>
  </si>
  <si>
    <t xml:space="preserve">        ↳ Lardons lardon cru fumé</t>
  </si>
  <si>
    <t xml:space="preserve">        ↳ CAROTTE France cat.I botte</t>
  </si>
  <si>
    <t xml:space="preserve">        ↳ OIGNON jaune France cat.I 60-80mm</t>
  </si>
  <si>
    <t xml:space="preserve">        ↳ TOMATE ronde Espagne cat.I 67-82mm</t>
  </si>
  <si>
    <t xml:space="preserve">        ↳ concentré de tomates</t>
  </si>
  <si>
    <t xml:space="preserve">        ↳ AIL frais France cat.I 60-80mm</t>
  </si>
  <si>
    <t xml:space="preserve">        ↳ Bouquet garni sachet dose</t>
  </si>
  <si>
    <t xml:space="preserve">    ↳ persil</t>
  </si>
  <si>
    <t xml:space="preserve">    ↳ SEL</t>
  </si>
  <si>
    <t xml:space="preserve">    ↳ Huile de tournesol bidon 5L</t>
  </si>
  <si>
    <t xml:space="preserve">    ↳ champignons émincés</t>
  </si>
  <si>
    <t xml:space="preserve">    ↳ beurre micropain 10gr</t>
  </si>
  <si>
    <t>Fiche technique — Soles marchand de vin</t>
  </si>
  <si>
    <t>Soles marchand de vin  PP_SOLE_MARC_VIN</t>
  </si>
  <si>
    <t>1.</t>
  </si>
  <si>
    <t>2.</t>
  </si>
  <si>
    <t xml:space="preserve">    Sauce Espagnole</t>
  </si>
  <si>
    <t>3.</t>
  </si>
  <si>
    <t>4.</t>
  </si>
  <si>
    <t>5.</t>
  </si>
  <si>
    <t>↳ Sauce Espagnole  00SAU_REC007</t>
  </si>
  <si>
    <t xml:space="preserve">    Fond brun de veau reconstitue (collectivite)</t>
  </si>
  <si>
    <t xml:space="preserve">    Roux Brun</t>
  </si>
  <si>
    <t>6.</t>
  </si>
  <si>
    <t>7.</t>
  </si>
  <si>
    <t>8.</t>
  </si>
  <si>
    <t>9.</t>
  </si>
  <si>
    <t>↳ Fond brun de veau reconstitue (collectivite)  GRO-FOND-VEAU</t>
  </si>
  <si>
    <t>↳ Roux Brun  00SAU_REC003</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</si>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</sst>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0.04</v>
      </c>
      <c r="E7" s="6">
        <f>D7*$B$2</f>
        <v>0.04</v>
      </c>
      <c r="F7" t="s">
        <v>15</v>
      </c>
      <c r="G7" s="9">
        <f>E7*13.3119</f>
        <v>0.532476</v>
      </c>
    </row>
    <row r="8">
      <c r="A8" t="s" s="8">
        <v>16</v>
      </c>
      <c r="B8" t="s">
        <v>17</v>
      </c>
      <c r="C8" t="s">
        <v>18</v>
      </c>
      <c r="D8" s="4">
        <v>0.03</v>
      </c>
      <c r="E8" s="6">
        <f>D8*$B$2</f>
        <v>0.03</v>
      </c>
      <c r="F8" t="s">
        <v>19</v>
      </c>
      <c r="G8" s="9">
        <f>E8*0.489836</f>
        <v>0.014695</v>
      </c>
    </row>
    <row r="9">
      <c r="A9" t="s" s="8">
        <v>20</v>
      </c>
      <c r="B9" t="s">
        <v>21</v>
      </c>
      <c r="C9" t="s">
        <v>22</v>
      </c>
      <c r="D9" s="4">
        <v>0.08</v>
      </c>
      <c r="E9" s="6">
        <f>D9*$B$2</f>
        <v>0.08</v>
      </c>
      <c r="F9" t="s">
        <v>19</v>
      </c>
      <c r="G9" s="9">
        <f>E9*3.9514</f>
        <v>0.316112</v>
      </c>
    </row>
    <row r="10">
      <c r="A10" t="s" s="8">
        <v>23</v>
      </c>
      <c r="B10" t="s">
        <v>24</v>
      </c>
      <c r="C10" t="s">
        <v>25</v>
      </c>
      <c r="D10" s="4">
        <v>0.16</v>
      </c>
      <c r="E10" s="6">
        <f>D10*$B$2</f>
        <v>0.16</v>
      </c>
      <c r="F10" t="s">
        <v>19</v>
      </c>
      <c r="G10" s="9">
        <f>E10*0</f>
        <v>0</v>
      </c>
    </row>
    <row r="11">
      <c r="A11" t="s">
        <v>26</v>
      </c>
      <c r="B11" t="s">
        <v>27</v>
      </c>
      <c r="C11" t="s">
        <v>28</v>
      </c>
      <c r="D11" s="4">
        <v>0.02</v>
      </c>
      <c r="E11" s="6">
        <f>D11*$B$2</f>
        <v>0.02</v>
      </c>
      <c r="F11" t="s">
        <v>19</v>
      </c>
      <c r="G11" s="9">
        <f>E11*8.96</f>
        <v>0.1792</v>
      </c>
    </row>
    <row r="12">
      <c r="A12" t="s" s="8">
        <v>29</v>
      </c>
      <c r="B12" t="s">
        <v>30</v>
      </c>
      <c r="C12" t="s">
        <v>31</v>
      </c>
      <c r="D12" s="4">
        <v>1.17</v>
      </c>
      <c r="E12" s="6">
        <f>D12*$B$2</f>
        <v>1.17</v>
      </c>
      <c r="F12" t="s">
        <v>15</v>
      </c>
      <c r="G12" s="9">
        <f>E12*0.003</f>
        <v>0.00351</v>
      </c>
    </row>
    <row r="13">
      <c r="A13" t="s" s="8">
        <v>32</v>
      </c>
      <c r="B13" t="s">
        <v>33</v>
      </c>
      <c r="C13" t="s">
        <v>31</v>
      </c>
      <c r="D13" s="4">
        <v>0.25</v>
      </c>
      <c r="E13" s="6">
        <f>D13*$B$2</f>
        <v>0.25</v>
      </c>
      <c r="F13" t="s">
        <v>19</v>
      </c>
      <c r="G13" s="9">
        <f>E13*0.186416</f>
        <v>0.046604</v>
      </c>
    </row>
    <row r="14">
      <c r="A14" t="s" s="8">
        <v>34</v>
      </c>
      <c r="B14" t="s">
        <v>35</v>
      </c>
      <c r="C14" t="s">
        <v>36</v>
      </c>
      <c r="D14" s="4">
        <v>1</v>
      </c>
      <c r="E14" s="6">
        <f>D14*$B$2</f>
        <v>1</v>
      </c>
      <c r="F14" t="s">
        <v>3</v>
      </c>
      <c r="G14" s="9">
        <f>E14*0</f>
        <v>0</v>
      </c>
    </row>
    <row r="15">
      <c r="A15" t="s" s="8">
        <v>37</v>
      </c>
      <c r="B15" t="s">
        <v>38</v>
      </c>
      <c r="C15" t="s">
        <v>36</v>
      </c>
      <c r="D15" s="4">
        <v>0.4</v>
      </c>
      <c r="E15" s="6">
        <f>D15*$B$2</f>
        <v>0.4</v>
      </c>
      <c r="F15" t="s">
        <v>3</v>
      </c>
      <c r="G15" s="9">
        <f>E15*0</f>
        <v>0</v>
      </c>
    </row>
    <row r="16">
      <c r="A16" t="s" s="8">
        <v>39</v>
      </c>
      <c r="B16" t="s">
        <v>40</v>
      </c>
      <c r="C16" t="s">
        <v>41</v>
      </c>
      <c r="D16" s="4">
        <v>0.25</v>
      </c>
      <c r="E16" s="6">
        <f>D16*$B$2</f>
        <v>0.25</v>
      </c>
      <c r="F16">
        <v>5</v>
      </c>
      <c r="G16" s="9">
        <f>E16*0</f>
        <v>0</v>
      </c>
    </row>
    <row r="17">
      <c r="A17" t="s" s="8">
        <v>42</v>
      </c>
      <c r="B17" t="s">
        <v>43</v>
      </c>
      <c r="C17" t="s">
        <v>41</v>
      </c>
      <c r="D17" s="4">
        <v>0.008</v>
      </c>
      <c r="E17" s="6">
        <f>D17*$B$2</f>
        <v>0.008</v>
      </c>
      <c r="F17">
        <v>5</v>
      </c>
      <c r="G17" s="9">
        <f>E17*0</f>
        <v>0</v>
      </c>
    </row>
    <row r="18">
      <c r="A18" t="s" s="8">
        <v>44</v>
      </c>
      <c r="B18" t="s">
        <v>45</v>
      </c>
      <c r="C18" t="s">
        <v>41</v>
      </c>
      <c r="D18" s="4">
        <v>0.024</v>
      </c>
      <c r="E18" s="6">
        <f>D18*$B$2</f>
        <v>0.024</v>
      </c>
      <c r="F18" t="s">
        <v>3</v>
      </c>
      <c r="G18" s="9">
        <f>E18*0</f>
        <v>0</v>
      </c>
    </row>
    <row r="19">
      <c r="A19" t="s" s="8">
        <v>46</v>
      </c>
      <c r="B19" t="s">
        <v>47</v>
      </c>
      <c r="C19" t="s">
        <v>41</v>
      </c>
      <c r="D19" s="4">
        <v>0.8</v>
      </c>
      <c r="E19" s="6">
        <f>D19*$B$2</f>
        <v>0.8</v>
      </c>
      <c r="F19" t="s">
        <v>3</v>
      </c>
      <c r="G19" s="9">
        <f>E19*0</f>
        <v>0</v>
      </c>
    </row>
    <row r="20">
      <c r="A20" t="s">
        <v>48</v>
      </c>
      <c r="B20" t="s">
        <v>49</v>
      </c>
      <c r="C20" t="s">
        <v>50</v>
      </c>
      <c r="D20" s="4">
        <v>0.4</v>
      </c>
      <c r="E20" s="6">
        <f>D20*$B$2</f>
        <v>0.4</v>
      </c>
      <c r="F20" t="s">
        <v>19</v>
      </c>
      <c r="G20" s="9">
        <f>E20*14</f>
        <v>5.6</v>
      </c>
    </row>
    <row r="21">
      <c r="A21" t="s">
        <v>51</v>
      </c>
      <c r="B21" t="s">
        <v>52</v>
      </c>
      <c r="C21" t="s">
        <v>53</v>
      </c>
      <c r="D21" s="4">
        <v>0.02</v>
      </c>
      <c r="E21" s="6">
        <f>D21*$B$2</f>
        <v>0.02</v>
      </c>
      <c r="F21" t="s">
        <v>54</v>
      </c>
      <c r="G21" s="9">
        <f>E21*20.35</f>
        <v>0.407</v>
      </c>
    </row>
    <row r="22">
      <c r="A22" t="s">
        <v>55</v>
      </c>
      <c r="B22" t="s">
        <v>56</v>
      </c>
      <c r="C22" t="s">
        <v>57</v>
      </c>
      <c r="D22" s="4">
        <v>0.03</v>
      </c>
      <c r="E22" s="6">
        <f>D22*$B$2</f>
        <v>0.03</v>
      </c>
      <c r="F22" t="s">
        <v>19</v>
      </c>
      <c r="G22" s="9">
        <f>E22*0</f>
        <v>0</v>
      </c>
    </row>
    <row r="23">
      <c r="A23" t="s">
        <v>58</v>
      </c>
      <c r="B23" t="s">
        <v>59</v>
      </c>
      <c r="C23" t="s">
        <v>60</v>
      </c>
      <c r="D23" s="4">
        <v>0.024</v>
      </c>
      <c r="E23" s="6">
        <f>D23*$B$2</f>
        <v>0.024</v>
      </c>
      <c r="F23" t="s">
        <v>19</v>
      </c>
      <c r="G23" s="9">
        <f>E23*4.9</f>
        <v>0.1176</v>
      </c>
    </row>
    <row r="24">
      <c r="A24" t="s" s="8">
        <v>61</v>
      </c>
      <c r="B24" t="s">
        <v>62</v>
      </c>
      <c r="C24" t="s">
        <v>63</v>
      </c>
      <c r="D24" s="4">
        <v>0.1</v>
      </c>
      <c r="E24" s="6">
        <f>D24*$B$2</f>
        <v>0.1</v>
      </c>
      <c r="F24" t="s">
        <v>19</v>
      </c>
      <c r="G24" s="9">
        <f>E24*0</f>
        <v>0</v>
      </c>
    </row>
    <row r="25">
      <c r="A25" t="s">
        <v>64</v>
      </c>
      <c r="B25" t="s">
        <v>65</v>
      </c>
      <c r="C25" t="s">
        <v>66</v>
      </c>
      <c r="D25" s="4">
        <v>0.004</v>
      </c>
      <c r="E25" s="6">
        <f>D25*$B$2</f>
        <v>0.004</v>
      </c>
      <c r="F25" t="s">
        <v>19</v>
      </c>
      <c r="G25" s="9">
        <f>E25*6.5</f>
        <v>0.026</v>
      </c>
    </row>
    <row r="26">
      <c r="A26" t="s" s="8">
        <v>67</v>
      </c>
      <c r="B26" t="s">
        <v>68</v>
      </c>
      <c r="C26" t="s">
        <v>66</v>
      </c>
      <c r="D26" s="4">
        <v>0.02</v>
      </c>
      <c r="E26" s="6">
        <f>D26*$B$2</f>
        <v>0.02</v>
      </c>
      <c r="F26" t="s">
        <v>19</v>
      </c>
      <c r="G26" s="9">
        <f>E26*0</f>
        <v>0</v>
      </c>
    </row>
    <row r="27">
      <c r="A27" t="s">
        <v>69</v>
      </c>
      <c r="B27" t="s">
        <v>70</v>
      </c>
      <c r="C27" t="s">
        <v>66</v>
      </c>
      <c r="D27" s="4">
        <v>0.02</v>
      </c>
      <c r="E27" s="6">
        <f>D27*$B$2</f>
        <v>0.02</v>
      </c>
      <c r="F27" t="s">
        <v>71</v>
      </c>
      <c r="G27" s="9">
        <f>E27*1.8</f>
        <v>0.036</v>
      </c>
    </row>
    <row r="28">
      <c r="A28" t="s" s="8">
        <v>72</v>
      </c>
      <c r="B28" t="s">
        <v>73</v>
      </c>
      <c r="C28" t="s">
        <v>66</v>
      </c>
      <c r="D28" s="4">
        <v>0.04</v>
      </c>
      <c r="E28" s="6">
        <f>D28*$B$2</f>
        <v>0.04</v>
      </c>
      <c r="F28" t="s">
        <v>3</v>
      </c>
      <c r="G28" s="9">
        <f>E28*0</f>
        <v>0</v>
      </c>
    </row>
    <row r="29">
      <c r="A29" t="s">
        <v>74</v>
      </c>
      <c r="B29" t="s">
        <v>75</v>
      </c>
      <c r="C29" t="s">
        <v>66</v>
      </c>
      <c r="D29" s="4">
        <v>0.12</v>
      </c>
      <c r="E29" s="6">
        <f>D29*$B$2</f>
        <v>0.12</v>
      </c>
      <c r="F29" t="s">
        <v>19</v>
      </c>
      <c r="G29" s="9">
        <f>E29*0.4</f>
        <v>0.048</v>
      </c>
    </row>
    <row r="30">
      <c r="A30" t="s" s="8">
        <v>76</v>
      </c>
      <c r="B30" t="s">
        <v>77</v>
      </c>
      <c r="C30" t="s">
        <v>66</v>
      </c>
      <c r="D30" s="4">
        <v>0.2</v>
      </c>
      <c r="E30" s="6">
        <f>D30*$B$2</f>
        <v>0.2</v>
      </c>
      <c r="F30" t="s">
        <v>3</v>
      </c>
      <c r="G30" s="9">
        <f>E30*0</f>
        <v>0</v>
      </c>
    </row>
    <row r="31">
      <c r="A31" t="s" s="8">
        <v>78</v>
      </c>
      <c r="B31" t="s">
        <v>79</v>
      </c>
      <c r="C31" t="s">
        <v>66</v>
      </c>
      <c r="D31" s="4">
        <v>0.02</v>
      </c>
      <c r="E31" s="6">
        <f>D31*$B$2</f>
        <v>0.02</v>
      </c>
      <c r="F31" t="s">
        <v>19</v>
      </c>
      <c r="G31" s="9">
        <f>E31*0</f>
        <v>0</v>
      </c>
    </row>
    <row r="32">
      <c r="A32" t="s">
        <v>80</v>
      </c>
      <c r="B32" t="s">
        <v>81</v>
      </c>
      <c r="C32" t="s">
        <v>66</v>
      </c>
      <c r="D32" s="4">
        <v>0.016</v>
      </c>
      <c r="E32" s="6">
        <f>D32*$B$2</f>
        <v>0.016</v>
      </c>
      <c r="F32" t="s">
        <v>19</v>
      </c>
      <c r="G32" s="9">
        <f>E32*3.4</f>
        <v>0.0544</v>
      </c>
    </row>
    <row r="33">
      <c r="A33"/>
      <c r="B33"/>
      <c r="C33"/>
      <c r="D33"/>
      <c r="E33"/>
      <c r="F33" t="s" s="10">
        <v>82</v>
      </c>
      <c r="G33" s="11">
        <f>SUM(G7:G32)</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83</v>
      </c>
      <c r="B1" t="s" s="7">
        <v>84</v>
      </c>
      <c r="C1" t="s" s="7">
        <v>85</v>
      </c>
      <c r="D1" t="s" s="7">
        <v>86</v>
      </c>
      <c r="E1" t="s" s="7">
        <v>87</v>
      </c>
      <c r="F1" t="s" s="7">
        <v>88</v>
      </c>
    </row>
    <row r="2">
      <c r="A2" t="s">
        <v>89</v>
      </c>
      <c r="B2">
        <v>1</v>
      </c>
      <c r="C2" t="s">
        <v>90</v>
      </c>
      <c r="D2" t="s" s="12">
        <v>91</v>
      </c>
      <c r="E2" t="s" s="12"/>
      <c r="F2" t="s">
        <v>92</v>
      </c>
    </row>
    <row r="3">
      <c r="A3" t="s">
        <v>89</v>
      </c>
      <c r="B3">
        <v>2</v>
      </c>
      <c r="C3" t="s">
        <v>93</v>
      </c>
      <c r="D3" t="inlineStr" s="12">
        <is>
          <t>Préparer les anguilles - 15 min Les assommer, les saigner et les écorcher à vif (dépouiller). Suspendre les anguilles par la tête à l'aide d'une ficelle. Pratiquer une incision circulaire à la base de la tête et décoller la peau à l'aide d'un torchon en tirant vers le bas. Ebarber les anguilles. Ouvrir la partie ventrale et les vider. Faire dégorger les anguilles et les rincer soigneusement.</t>
        </is>
      </c>
      <c r="E3" t="s" s="12"/>
      <c r="F3" t="s">
        <v>94</v>
      </c>
    </row>
    <row r="4">
      <c r="A4" t="s">
        <v>89</v>
      </c>
      <c r="B4">
        <v>3</v>
      </c>
      <c r="C4" t="s">
        <v>95</v>
      </c>
      <c r="D4" t="inlineStr" s="12">
        <is>
          <t>Détailler les anguilles en tronçons - 5 min Supprimer la tête et l'extrémité de la queue. Inciser légèrement le corps des anguilles en les quadrillant à l'aide d'un couteau éminceur (pour éviter la déformation des morceaux à la cuisson). Détailler en tronçons réguliers de 5 à 6 cm de longueur.</t>
        </is>
      </c>
      <c r="E4" t="s" s="12"/>
      <c r="F4" t="s">
        <v>92</v>
      </c>
    </row>
    <row r="5">
      <c r="A5" t="s">
        <v>89</v>
      </c>
      <c r="B5">
        <v>4</v>
      </c>
      <c r="C5" t="s">
        <v>93</v>
      </c>
      <c r="D5" t="inlineStr" s="12">
        <is>
          <t>Préparer la garniture aromatique de la marinade - 10 min Eplucher, laver et émincer finement les oignons, les échalotes et éventuelle­ment les carottes. Eplucher, laver et écraser les gousses d'ail. Confectionner un bouquet garni.</t>
        </is>
      </c>
      <c r="E5" t="s" s="12"/>
      <c r="F5" t="s">
        <v>96</v>
      </c>
    </row>
    <row r="6">
      <c r="A6" t="s">
        <v>89</v>
      </c>
      <c r="B6">
        <v>5</v>
      </c>
      <c r="C6" t="s">
        <v>97</v>
      </c>
      <c r="D6" t="inlineStr" s="12">
        <is>
          <t>Mettre les morceaux d'anguilles à mariner - 5 min (Ce n'est pas obligatoire, les morceaux d'anguilles peuvent être traités en mate­lote sans marinade préalable). Dans un récipient en acier inoxydable, réunir les tronçons d'anguilles, la garni­ture aromatique, le vin rouge, le marc de Bourgogne ou le cognac et le poivre en grains. Couvrir et réserver en enceinte réfrigérée durant 3 à 4 heures environ.</t>
        </is>
      </c>
      <c r="E6" t="s" s="12"/>
      <c r="F6" t="s">
        <v>98</v>
      </c>
    </row>
    <row r="7">
      <c r="A7" t="s">
        <v>99</v>
      </c>
      <c r="B7">
        <v>1</v>
      </c>
      <c r="C7" t="s">
        <v>90</v>
      </c>
      <c r="D7" t="s" s="12">
        <v>100</v>
      </c>
      <c r="E7" t="s" s="12"/>
      <c r="F7"/>
    </row>
    <row r="8">
      <c r="A8" t="s">
        <v>99</v>
      </c>
      <c r="B8">
        <v>2</v>
      </c>
      <c r="C8" t="s">
        <v>93</v>
      </c>
      <c r="D8" t="inlineStr" s="12">
        <is>
          <t>Préparer les éléments de la garniture aromatique — Tailler le lard en petits dés et le faire blanchir. Éplucher, laver et tailler les carottes et les oignons en Mirepoix. Éplucher et laver les gousses d'ail, ôter le germe et les écraser. Confectionner le bouquet garni.</t>
        </is>
      </c>
      <c r="E8" t="s" s="12"/>
      <c r="F8"/>
    </row>
    <row r="9">
      <c r="A9" t="s">
        <v>99</v>
      </c>
      <c r="B9">
        <v>3</v>
      </c>
      <c r="C9" t="s">
        <v>101</v>
      </c>
      <c r="D9" t="s" s="12">
        <v>102</v>
      </c>
      <c r="E9" t="s" s="12"/>
      <c r="F9"/>
    </row>
    <row r="10">
      <c r="A10" t="s">
        <v>99</v>
      </c>
      <c r="B10">
        <v>4</v>
      </c>
      <c r="C10" t="s">
        <v>101</v>
      </c>
      <c r="D10" t="inlineStr" s="12">
        <is>
          <t>Réaliser la sauce espagnole — Faire fondre le lard dans une grande sauteuse avec le beurre. Ajouter les carottes et les oignons, les laisser pincer légèrement. Ajouter la farine (singer) et la laisser torréfier de manière à obtenir un roux légèrement brun.</t>
        </is>
      </c>
      <c r="E10" t="s" s="12"/>
      <c r="F10"/>
    </row>
    <row r="11">
      <c r="A11" t="s">
        <v>99</v>
      </c>
      <c r="B11">
        <v>5</v>
      </c>
      <c r="C11" t="s">
        <v>103</v>
      </c>
      <c r="D11" t="s" s="12">
        <v>104</v>
      </c>
      <c r="E11" t="s" s="12"/>
      <c r="F11"/>
    </row>
    <row r="12">
      <c r="A12" t="s">
        <v>99</v>
      </c>
      <c r="B12">
        <v>6</v>
      </c>
      <c r="C12" t="s">
        <v>105</v>
      </c>
      <c r="D12" t="inlineStr" s="12">
        <is>
          <t>Verser progressivement le fond brun bouillant en remuant au fouet. Porter à ébullition sans arrêter de remuer. Ajouter les tomates concassées, l'ail et le bouquet garni.</t>
        </is>
      </c>
      <c r="E12" t="s" s="12"/>
      <c r="F12"/>
    </row>
    <row r="13">
      <c r="A13" t="s">
        <v>99</v>
      </c>
      <c r="B13">
        <v>7</v>
      </c>
      <c r="C13" t="s">
        <v>106</v>
      </c>
      <c r="D13" t="s" s="12">
        <v>107</v>
      </c>
      <c r="E13" t="s" s="12">
        <v>108</v>
      </c>
      <c r="F13"/>
    </row>
    <row r="14">
      <c r="A14" t="s">
        <v>99</v>
      </c>
      <c r="B14">
        <v>8</v>
      </c>
      <c r="C14" t="s">
        <v>109</v>
      </c>
      <c r="D14" t="s" s="12">
        <v>110</v>
      </c>
      <c r="E14" t="s" s="12"/>
      <c r="F14"/>
    </row>
    <row r="15">
      <c r="A15" t="s">
        <v>99</v>
      </c>
      <c r="B15">
        <v>9</v>
      </c>
      <c r="C15" t="s">
        <v>111</v>
      </c>
      <c r="D15" t="s" s="12">
        <v>112</v>
      </c>
      <c r="E15" t="s" s="12">
        <v>113</v>
      </c>
      <c r="F15"/>
    </row>
    <row r="16">
      <c r="A16" t="s">
        <v>114</v>
      </c>
      <c r="B16">
        <v>1</v>
      </c>
      <c r="C16" t="s">
        <v>115</v>
      </c>
      <c r="D16" t="s" s="12">
        <v>116</v>
      </c>
      <c r="E16" t="s" s="12"/>
      <c r="F16"/>
    </row>
    <row r="17">
      <c r="A17" t="s">
        <v>117</v>
      </c>
      <c r="B17">
        <v>1</v>
      </c>
      <c r="C17" t="s">
        <v>90</v>
      </c>
      <c r="D17" t="s" s="12">
        <v>118</v>
      </c>
      <c r="E17" t="s" s="12"/>
      <c r="F17"/>
    </row>
    <row r="18">
      <c r="A18" t="s">
        <v>117</v>
      </c>
      <c r="B18">
        <v>2</v>
      </c>
      <c r="C18" t="s">
        <v>101</v>
      </c>
      <c r="D18" t="inlineStr" s="12">
        <is>
          <t>Réaliser le roux — Faire fondre le beurre en parcelles dans une sauteuse. Ajouter la farine tamisée et mélanger à l'aide d'une spatule jusqu'à obtenir un mélange lisse.</t>
        </is>
      </c>
      <c r="E18" t="s" s="12"/>
      <c r="F18"/>
    </row>
    <row r="19">
      <c r="A19" t="s">
        <v>117</v>
      </c>
      <c r="B19">
        <v>3</v>
      </c>
      <c r="C19" t="s">
        <v>106</v>
      </c>
      <c r="D19" t="inlineStr" s="12">
        <is>
          <t>Cuire le roux brun — Prolonger la cuisson jusqu'à dextrinisation — hydrolyse de l'amidon et caramélisation légère. Ne pas exagérer la coloration qui doit être brun clair. Au-delà apparaît un mauvais goût de corne brûlée.</t>
        </is>
      </c>
      <c r="E19" t="s" s="12">
        <v>119</v>
      </c>
      <c r="F19"/>
    </row>
    <row r="20">
      <c r="A20" t="s">
        <v>117</v>
      </c>
      <c r="B20">
        <v>4</v>
      </c>
      <c r="C20" t="s">
        <v>111</v>
      </c>
      <c r="D20" t="s" s="12">
        <v>120</v>
      </c>
      <c r="E20" t="s" s="12"/>
      <c r="F20"/>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31"/>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121</v>
      </c>
      <c r="B1" t="s" s="7">
        <v>122</v>
      </c>
      <c r="C1" t="s" s="7">
        <v>123</v>
      </c>
      <c r="D1" t="s" s="7">
        <v>124</v>
      </c>
      <c r="E1" t="s" s="7">
        <v>10</v>
      </c>
    </row>
    <row r="2">
      <c r="A2">
        <v>0</v>
      </c>
      <c r="B2" t="s">
        <v>89</v>
      </c>
      <c r="C2" t="s">
        <v>125</v>
      </c>
      <c r="D2" s="6">
        <f>'Besoins'!$B$2*1</f>
        <v>1</v>
      </c>
      <c r="E2" t="s">
        <v>3</v>
      </c>
    </row>
    <row r="3">
      <c r="A3">
        <v>1</v>
      </c>
      <c r="B3" t="s">
        <v>126</v>
      </c>
      <c r="C3" t="s">
        <v>127</v>
      </c>
      <c r="D3" s="6">
        <f>'Besoins'!$B$2*0.08</f>
        <v>0.08</v>
      </c>
      <c r="E3" t="s">
        <v>19</v>
      </c>
    </row>
    <row r="4">
      <c r="A4">
        <v>1</v>
      </c>
      <c r="B4" t="s">
        <v>128</v>
      </c>
      <c r="C4" t="s">
        <v>127</v>
      </c>
      <c r="D4" s="6">
        <f>'Besoins'!$B$2*0.8</f>
        <v>0.8</v>
      </c>
      <c r="E4" t="s">
        <v>15</v>
      </c>
    </row>
    <row r="5">
      <c r="A5">
        <v>1</v>
      </c>
      <c r="B5" t="s">
        <v>129</v>
      </c>
      <c r="C5" t="s">
        <v>127</v>
      </c>
      <c r="D5" s="6">
        <f>'Besoins'!$B$2*0.04</f>
        <v>0.04</v>
      </c>
      <c r="E5" t="s">
        <v>15</v>
      </c>
    </row>
    <row r="6">
      <c r="A6">
        <v>1</v>
      </c>
      <c r="B6" t="s">
        <v>130</v>
      </c>
      <c r="C6" t="s">
        <v>127</v>
      </c>
      <c r="D6" s="6">
        <f>'Besoins'!$B$2*0.04</f>
        <v>0.04</v>
      </c>
      <c r="E6" t="s">
        <v>19</v>
      </c>
    </row>
    <row r="7">
      <c r="A7">
        <v>1</v>
      </c>
      <c r="B7" t="s">
        <v>131</v>
      </c>
      <c r="C7" t="s">
        <v>127</v>
      </c>
      <c r="D7" s="6">
        <f>'Besoins'!$B$2*0.2</f>
        <v>0.2</v>
      </c>
      <c r="E7" t="s">
        <v>19</v>
      </c>
    </row>
    <row r="8">
      <c r="A8">
        <v>1</v>
      </c>
      <c r="B8" t="s">
        <v>132</v>
      </c>
      <c r="C8" t="s">
        <v>127</v>
      </c>
      <c r="D8" s="6">
        <f>'Besoins'!$B$2*0.1</f>
        <v>0.1</v>
      </c>
      <c r="E8" t="s">
        <v>19</v>
      </c>
    </row>
    <row r="9">
      <c r="A9">
        <v>1</v>
      </c>
      <c r="B9" t="s">
        <v>133</v>
      </c>
      <c r="C9" t="s">
        <v>127</v>
      </c>
      <c r="D9" s="6">
        <f>'Besoins'!$B$2*0.02</f>
        <v>0.02</v>
      </c>
      <c r="E9" t="s">
        <v>19</v>
      </c>
    </row>
    <row r="10">
      <c r="A10">
        <v>1</v>
      </c>
      <c r="B10" t="s">
        <v>134</v>
      </c>
      <c r="C10" t="s">
        <v>127</v>
      </c>
      <c r="D10" s="6">
        <f>'Besoins'!$B$2*1</f>
        <v>1</v>
      </c>
      <c r="E10" t="s">
        <v>3</v>
      </c>
    </row>
    <row r="11">
      <c r="A11">
        <v>1</v>
      </c>
      <c r="B11" t="s">
        <v>135</v>
      </c>
      <c r="C11" t="s">
        <v>127</v>
      </c>
      <c r="D11" s="6">
        <f>'Besoins'!$B$2*0.4</f>
        <v>0.4</v>
      </c>
      <c r="E11" t="s">
        <v>15</v>
      </c>
    </row>
    <row r="12">
      <c r="A12">
        <v>1</v>
      </c>
      <c r="B12" t="s">
        <v>136</v>
      </c>
      <c r="C12" t="s">
        <v>127</v>
      </c>
      <c r="D12" s="6">
        <f>'Besoins'!$B$2*0.03</f>
        <v>0.03</v>
      </c>
      <c r="E12" t="s">
        <v>19</v>
      </c>
    </row>
    <row r="13">
      <c r="A13">
        <v>1</v>
      </c>
      <c r="B13" t="s">
        <v>137</v>
      </c>
      <c r="C13" t="s">
        <v>125</v>
      </c>
      <c r="D13" s="6">
        <f>'Besoins'!$B$2*0.4</f>
        <v>0.4</v>
      </c>
      <c r="E13" t="s">
        <v>15</v>
      </c>
    </row>
    <row r="14">
      <c r="A14">
        <v>2</v>
      </c>
      <c r="B14" t="s">
        <v>138</v>
      </c>
      <c r="C14" t="s">
        <v>125</v>
      </c>
      <c r="D14" s="6">
        <f>'Besoins'!$B$2*1.2</f>
        <v>1.2</v>
      </c>
      <c r="E14" t="s">
        <v>15</v>
      </c>
    </row>
    <row r="15">
      <c r="A15">
        <v>3</v>
      </c>
      <c r="B15" t="s">
        <v>139</v>
      </c>
      <c r="C15" t="s">
        <v>127</v>
      </c>
      <c r="D15" s="6">
        <f>'Besoins'!$B$2*1.17</f>
        <v>1.17</v>
      </c>
      <c r="E15" t="s">
        <v>15</v>
      </c>
    </row>
    <row r="16">
      <c r="A16">
        <v>3</v>
      </c>
      <c r="B16" t="s">
        <v>140</v>
      </c>
      <c r="C16" t="s">
        <v>127</v>
      </c>
      <c r="D16" s="6">
        <f>'Besoins'!$B$2*0.03</f>
        <v>0.03</v>
      </c>
      <c r="E16" t="s">
        <v>19</v>
      </c>
    </row>
    <row r="17">
      <c r="A17">
        <v>2</v>
      </c>
      <c r="B17" t="s">
        <v>141</v>
      </c>
      <c r="C17" t="s">
        <v>125</v>
      </c>
      <c r="D17" s="6">
        <f>'Besoins'!$B$2*0.048</f>
        <v>0.048</v>
      </c>
      <c r="E17" t="s">
        <v>19</v>
      </c>
    </row>
    <row r="18">
      <c r="A18">
        <v>3</v>
      </c>
      <c r="B18" t="s">
        <v>142</v>
      </c>
      <c r="C18" t="s">
        <v>127</v>
      </c>
      <c r="D18" s="6">
        <f>'Besoins'!$B$2*0.024</f>
        <v>0.024</v>
      </c>
      <c r="E18" t="s">
        <v>19</v>
      </c>
    </row>
    <row r="19">
      <c r="A19">
        <v>3</v>
      </c>
      <c r="B19" t="s">
        <v>143</v>
      </c>
      <c r="C19" t="s">
        <v>127</v>
      </c>
      <c r="D19" s="6">
        <f>'Besoins'!$B$2*0.024</f>
        <v>0.024</v>
      </c>
      <c r="E19" t="s">
        <v>19</v>
      </c>
    </row>
    <row r="20">
      <c r="A20">
        <v>2</v>
      </c>
      <c r="B20" t="s">
        <v>144</v>
      </c>
      <c r="C20" t="s">
        <v>127</v>
      </c>
      <c r="D20" s="6">
        <f>'Besoins'!$B$2*0.02</f>
        <v>0.02</v>
      </c>
      <c r="E20" t="s">
        <v>19</v>
      </c>
    </row>
    <row r="21">
      <c r="A21">
        <v>2</v>
      </c>
      <c r="B21" t="s">
        <v>145</v>
      </c>
      <c r="C21" t="s">
        <v>127</v>
      </c>
      <c r="D21" s="6">
        <f>'Besoins'!$B$2*0.02</f>
        <v>0.02</v>
      </c>
      <c r="E21" t="s">
        <v>19</v>
      </c>
    </row>
    <row r="22">
      <c r="A22">
        <v>2</v>
      </c>
      <c r="B22" t="s">
        <v>146</v>
      </c>
      <c r="C22" t="s">
        <v>127</v>
      </c>
      <c r="D22" s="6">
        <f>'Besoins'!$B$2*0.12</f>
        <v>0.12</v>
      </c>
      <c r="E22" t="s">
        <v>19</v>
      </c>
    </row>
    <row r="23">
      <c r="A23">
        <v>2</v>
      </c>
      <c r="B23" t="s">
        <v>147</v>
      </c>
      <c r="C23" t="s">
        <v>127</v>
      </c>
      <c r="D23" s="6">
        <f>'Besoins'!$B$2*0.016</f>
        <v>0.016</v>
      </c>
      <c r="E23" t="s">
        <v>19</v>
      </c>
    </row>
    <row r="24">
      <c r="A24">
        <v>2</v>
      </c>
      <c r="B24" t="s">
        <v>148</v>
      </c>
      <c r="C24" t="s">
        <v>127</v>
      </c>
      <c r="D24" s="6">
        <f>'Besoins'!$B$2*0.008</f>
        <v>0.008</v>
      </c>
      <c r="E24" t="s">
        <v>19</v>
      </c>
    </row>
    <row r="25">
      <c r="A25">
        <v>2</v>
      </c>
      <c r="B25" t="s">
        <v>149</v>
      </c>
      <c r="C25" t="s">
        <v>127</v>
      </c>
      <c r="D25" s="6">
        <f>'Besoins'!$B$2*0.004</f>
        <v>0.004</v>
      </c>
      <c r="E25" t="s">
        <v>19</v>
      </c>
    </row>
    <row r="26">
      <c r="A26">
        <v>2</v>
      </c>
      <c r="B26" t="s">
        <v>150</v>
      </c>
      <c r="C26" t="s">
        <v>127</v>
      </c>
      <c r="D26" s="6">
        <f>'Besoins'!$B$2*0.4</f>
        <v>0.4</v>
      </c>
      <c r="E26" t="s">
        <v>3</v>
      </c>
    </row>
    <row r="27">
      <c r="A27">
        <v>1</v>
      </c>
      <c r="B27" t="s">
        <v>151</v>
      </c>
      <c r="C27" t="s">
        <v>127</v>
      </c>
      <c r="D27" s="6">
        <f>'Besoins'!$B$2*0.02</f>
        <v>0.02</v>
      </c>
      <c r="E27" t="s">
        <v>19</v>
      </c>
    </row>
    <row r="28">
      <c r="A28">
        <v>1</v>
      </c>
      <c r="B28" t="s">
        <v>152</v>
      </c>
      <c r="C28" t="s">
        <v>127</v>
      </c>
      <c r="D28" s="6">
        <f>'Besoins'!$B$2*0.25</f>
        <v>0.25</v>
      </c>
      <c r="E28" t="s">
        <v>19</v>
      </c>
    </row>
    <row r="29">
      <c r="A29">
        <v>1</v>
      </c>
      <c r="B29" t="s">
        <v>153</v>
      </c>
      <c r="C29" t="s">
        <v>127</v>
      </c>
      <c r="D29" s="6">
        <f>'Besoins'!$B$2*0.02</f>
        <v>0.02</v>
      </c>
      <c r="E29" t="s">
        <v>15</v>
      </c>
    </row>
    <row r="30">
      <c r="A30">
        <v>1</v>
      </c>
      <c r="B30" t="s">
        <v>154</v>
      </c>
      <c r="C30" t="s">
        <v>127</v>
      </c>
      <c r="D30" s="6">
        <f>'Besoins'!$B$2*0.25</f>
        <v>0.25</v>
      </c>
      <c r="E30" t="s">
        <v>19</v>
      </c>
    </row>
    <row r="31">
      <c r="A31">
        <v>1</v>
      </c>
      <c r="B31" t="s">
        <v>155</v>
      </c>
      <c r="C31" t="s">
        <v>127</v>
      </c>
      <c r="D31" s="6">
        <f>'Besoins'!$B$2*0.16</f>
        <v>0.16</v>
      </c>
      <c r="E31"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73"/>
  <cols>
    <col min="1" max="1" width="22" customWidth="1"/>
    <col min="2" max="2" width="52" customWidth="1"/>
    <col min="3" max="3" width="14" customWidth="1"/>
    <col min="4" max="4" width="10" customWidth="1"/>
  </cols>
  <sheetData>
    <row r="1" customHeight="1" ht="24">
      <c r="A1" t="s" s="2">
        <v>156</v>
      </c>
      <c r="B1"/>
      <c r="C1"/>
      <c r="D1"/>
    </row>
    <row r="2">
      <c r="A2" t="str" s="13">
        <f>"PP_SOLE_MARC_VIN · CUI.PLATS_POISSONS · référence : "&amp;Besoins!B3&amp;" "&amp;Besoins!C3&amp;" · multiplicateur réglable sur la feuille ""Besoins"""</f>
        <v>PP_SOLE_MARC_VIN · CUI.PLATS_POISSONS · référence : 1 pc · multiplicateur réglable sur la feuille </v>
      </c>
      <c r="B2"/>
      <c r="C2"/>
      <c r="D2"/>
    </row>
    <row r="3">
      <c r="A3"/>
      <c r="B3"/>
      <c r="C3"/>
      <c r="D3"/>
    </row>
    <row r="4">
      <c r="A4" t="s" s="14">
        <v>157</v>
      </c>
      <c r="B4"/>
      <c r="C4"/>
      <c r="D4"/>
    </row>
    <row r="5">
      <c r="A5" t="s" s="15">
        <v>158</v>
      </c>
      <c r="B5" t="str" s="12">
        <f>"[METTRE EN PLACE] "&amp;Procedure!D2</f>
        <v>[METTRE EN PLACE] Mettre en place le poste de travail - 5 min  Denrées, matériels de préparation, de cuisson et de dressage.</v>
      </c>
      <c r="C5"/>
      <c r="D5"/>
    </row>
    <row r="6">
      <c r="A6" t="s" s="15">
        <v>159</v>
      </c>
      <c r="B6" t="str" s="12">
        <f>"[PRÉPARER] "&amp;Procedure!D3</f>
        <v>[PRÉPARER] Préparer les anguilles - 15 min Les assommer, les saigner et les écorcher à vif (dépouiller). Suspendre les anguilles par la tête à l'aide d'une ficelle. Pratiquer une incision circulaire à la base de la tête et décoller la peau à l'aide d'un torchon en tirant vers le bas. Ebarber les anguilles. Ouvrir la partie ventrale et les vider. Faire dégorger les anguilles et les rincer soigneusement.</v>
      </c>
      <c r="C6"/>
      <c r="D6"/>
    </row>
    <row r="7">
      <c r="A7"/>
      <c r="B7" t="str">
        <f>Besoins!B9</f>
        <v>BEURRE</v>
      </c>
      <c r="C7" s="6">
        <f>Besoins!E9</f>
        <v>0.08</v>
      </c>
      <c r="D7" t="str">
        <f>Besoins!F9</f>
        <v>kg</v>
      </c>
    </row>
    <row r="8">
      <c r="A8"/>
      <c r="B8" t="str">
        <f>Besoins!B7</f>
        <v>RHUM 50ø</v>
      </c>
      <c r="C8" s="6">
        <f>Besoins!E7</f>
        <v>0.04</v>
      </c>
      <c r="D8" t="str">
        <f>Besoins!F7</f>
        <v>lt</v>
      </c>
    </row>
    <row r="9">
      <c r="A9"/>
      <c r="B9" t="str">
        <f>Besoins!B26</f>
        <v>ail haché</v>
      </c>
      <c r="C9" s="6">
        <f>Besoins!E26</f>
        <v>0.02</v>
      </c>
      <c r="D9" t="str">
        <f>Besoins!F26</f>
        <v>kg</v>
      </c>
    </row>
    <row r="10">
      <c r="A10"/>
      <c r="B10" t="str">
        <f>Besoins!B15</f>
        <v>fumet de poisson</v>
      </c>
      <c r="C10" s="6">
        <f>Besoins!E15</f>
        <v>0.4</v>
      </c>
      <c r="D10" t="str">
        <f>Besoins!F15</f>
        <v>lt</v>
      </c>
    </row>
    <row r="11">
      <c r="A11"/>
      <c r="B11" t="str">
        <f>Besoins!B8</f>
        <v>FARINE (000)</v>
      </c>
      <c r="C11" s="6">
        <f>Besoins!E8</f>
        <v>0.03</v>
      </c>
      <c r="D11" t="str">
        <f>Besoins!F8</f>
        <v>kg</v>
      </c>
    </row>
    <row r="12">
      <c r="A12"/>
      <c r="B12" t="s">
        <v>160</v>
      </c>
      <c r="C12" s="6">
        <f>'Besoins'!$B$2*0.4</f>
        <v>0.4</v>
      </c>
      <c r="D12" t="s">
        <v>15</v>
      </c>
    </row>
    <row r="13">
      <c r="A13"/>
      <c r="B13" t="str">
        <f>Besoins!B31</f>
        <v>persil</v>
      </c>
      <c r="C13" s="6">
        <f>Besoins!E31</f>
        <v>0.02</v>
      </c>
      <c r="D13" t="str">
        <f>Besoins!F31</f>
        <v>kg</v>
      </c>
    </row>
    <row r="14">
      <c r="A14"/>
      <c r="B14" t="str">
        <f>Besoins!B13</f>
        <v>SEL</v>
      </c>
      <c r="C14" s="6">
        <f>Besoins!E13</f>
        <v>0.25</v>
      </c>
      <c r="D14" t="str">
        <f>Besoins!F13</f>
        <v>kg</v>
      </c>
    </row>
    <row r="15">
      <c r="A15"/>
      <c r="B15" t="str">
        <f>Besoins!B21</f>
        <v>Huile de tournesol bidon 5L</v>
      </c>
      <c r="C15" s="6">
        <f>Besoins!E21</f>
        <v>0.02</v>
      </c>
      <c r="D15" t="str">
        <f>Besoins!F21</f>
        <v>lt</v>
      </c>
    </row>
    <row r="16">
      <c r="A16"/>
      <c r="B16" t="str">
        <f>Besoins!B16</f>
        <v>champignons émincés</v>
      </c>
      <c r="C16" s="6">
        <f>Besoins!E16</f>
        <v>0.25</v>
      </c>
      <c r="D16" t="str">
        <f>Besoins!F16</f>
        <v>kg</v>
      </c>
    </row>
    <row r="17">
      <c r="A17"/>
      <c r="B17" t="str">
        <f>Besoins!B10</f>
        <v>beurre micropain 10gr</v>
      </c>
      <c r="C17" s="6">
        <f>Besoins!E10</f>
        <v>0.16</v>
      </c>
      <c r="D17" t="str">
        <f>Besoins!F10</f>
        <v>kg</v>
      </c>
    </row>
    <row r="18">
      <c r="A18" t="s" s="15">
        <v>161</v>
      </c>
      <c r="B18" t="str" s="12">
        <f>"[DÉTAILLER] "&amp;Procedure!D4</f>
        <v>[DÉTAILLER] Détailler les anguilles en tronçons - 5 min Supprimer la tête et l'extrémité de la queue. Inciser légèrement le corps des anguilles en les quadrillant à l'aide d'un couteau éminceur (pour éviter la déformation des morceaux à la cuisson). Détailler en tronçons réguliers de 5 à 6 cm de longueur.</v>
      </c>
      <c r="C18"/>
      <c r="D18"/>
    </row>
    <row r="19">
      <c r="A19"/>
      <c r="B19" t="str">
        <f>Besoins!B19</f>
        <v>huile de tournesol pour cuisson liaison</v>
      </c>
      <c r="C19" s="6">
        <f>Besoins!E19</f>
        <v>0.8</v>
      </c>
      <c r="D19" t="str">
        <f>Besoins!F19</f>
        <v>lt</v>
      </c>
    </row>
    <row r="20">
      <c r="A20" t="s" s="15">
        <v>162</v>
      </c>
      <c r="B20" t="str" s="12">
        <f>"[PRÉPARER] "&amp;Procedure!D5</f>
        <v>[PRÉPARER] Préparer la garniture aromatique de la marinade - 10 min Eplucher, laver et émincer finement les oignons, les échalotes et éventuelle­ment les carottes. Eplucher, laver et écraser les gousses d'ail. Confectionner un bouquet garni.</v>
      </c>
      <c r="C20"/>
      <c r="D20"/>
    </row>
    <row r="21">
      <c r="A21"/>
      <c r="B21" t="str">
        <f>Besoins!B28</f>
        <v>échalote</v>
      </c>
      <c r="C21" s="6">
        <f>Besoins!E28</f>
        <v>0.04</v>
      </c>
      <c r="D21" t="str">
        <f>Besoins!F28</f>
        <v>kg</v>
      </c>
    </row>
    <row r="22">
      <c r="A22"/>
      <c r="B22" t="str">
        <f>Besoins!B30</f>
        <v>oignons émincés</v>
      </c>
      <c r="C22" s="6">
        <f>Besoins!E30</f>
        <v>0.2</v>
      </c>
      <c r="D22" t="str">
        <f>Besoins!F30</f>
        <v>kg</v>
      </c>
    </row>
    <row r="23">
      <c r="A23"/>
      <c r="B23" t="str">
        <f>Besoins!B24</f>
        <v>carottes râpées</v>
      </c>
      <c r="C23" s="6">
        <f>Besoins!E24</f>
        <v>0.1</v>
      </c>
      <c r="D23" t="str">
        <f>Besoins!F24</f>
        <v>kg</v>
      </c>
    </row>
    <row r="24">
      <c r="A24"/>
      <c r="B24" t="str">
        <f>Besoins!B14</f>
        <v>bouquet garni arôme</v>
      </c>
      <c r="C24" s="6">
        <f>Besoins!E14</f>
        <v>1</v>
      </c>
      <c r="D24" t="str">
        <f>Besoins!F14</f>
        <v>pc</v>
      </c>
    </row>
    <row r="25">
      <c r="A25" t="s" s="15">
        <v>163</v>
      </c>
      <c r="B25" t="str" s="12">
        <f>"[METTRE] "&amp;Procedure!D6</f>
        <v>[METTRE] Mettre les morceaux d'anguilles à mariner - 5 min (Ce n'est pas obligatoire, les morceaux d'anguilles peuvent être traités en mate­lote sans marinade préalable). Dans un récipient en acier inoxydable, réunir les tronçons d'anguilles, la garni­ture aromatique, le vin rouge, le marc de Bourgogne ou le cognac et le poivre en grains. Couvrir et réserver en enceinte réfrigérée durant 3 à 4 heures environ.</v>
      </c>
      <c r="C25"/>
      <c r="D25"/>
    </row>
    <row r="26">
      <c r="A26"/>
      <c r="B26"/>
      <c r="C26"/>
      <c r="D26"/>
    </row>
    <row r="27">
      <c r="A27" t="s" s="14">
        <v>164</v>
      </c>
      <c r="B27"/>
      <c r="C27"/>
      <c r="D27"/>
    </row>
    <row r="28">
      <c r="A28" t="s" s="15">
        <v>158</v>
      </c>
      <c r="B28" t="str" s="12">
        <f>"[METTRE EN PLACE] "&amp;Procedure!D7</f>
        <v>[METTRE EN PLACE] Mettre en place — Peser, mesurer et contrôler les denrées.</v>
      </c>
      <c r="C28"/>
      <c r="D28"/>
    </row>
    <row r="29">
      <c r="A29" t="s" s="15">
        <v>159</v>
      </c>
      <c r="B29" t="str" s="12">
        <f>"[PRÉPARER] "&amp;Procedure!D8</f>
        <v>[PRÉPARER] Préparer les éléments de la garniture aromatique — Tailler le lard en petits dés et le faire blanchir. Éplucher, laver et tailler les carottes et les oignons en Mirepoix. Éplucher et laver les gousses d'ail, ôter le germe et les écraser. Confectionner le bouquet garni.</v>
      </c>
      <c r="C29"/>
      <c r="D29"/>
    </row>
    <row r="30">
      <c r="A30"/>
      <c r="B30" t="str">
        <f>Besoins!B11</f>
        <v>Lardons lardon cru fumé</v>
      </c>
      <c r="C30" s="6">
        <f>Besoins!E11</f>
        <v>0.02</v>
      </c>
      <c r="D30" t="str">
        <f>Besoins!F11</f>
        <v>kg</v>
      </c>
    </row>
    <row r="31">
      <c r="A31"/>
      <c r="B31" t="str">
        <f>Besoins!B27</f>
        <v>CAROTTE France cat.I botte</v>
      </c>
      <c r="C31" s="6">
        <f>Besoins!E27</f>
        <v>0.02</v>
      </c>
      <c r="D31" t="str">
        <f>Besoins!F27</f>
        <v>kg</v>
      </c>
    </row>
    <row r="32">
      <c r="A32"/>
      <c r="B32" t="str">
        <f>Besoins!B29</f>
        <v>OIGNON jaune France cat.I 60-80mm</v>
      </c>
      <c r="C32" s="6">
        <f>Besoins!E29</f>
        <v>0.12</v>
      </c>
      <c r="D32" t="str">
        <f>Besoins!F29</f>
        <v>kg</v>
      </c>
    </row>
    <row r="33">
      <c r="A33"/>
      <c r="B33" t="str">
        <f>Besoins!B25</f>
        <v>AIL frais France cat.I 60-80mm</v>
      </c>
      <c r="C33" s="6">
        <f>Besoins!E25</f>
        <v>0.004</v>
      </c>
      <c r="D33" t="str">
        <f>Besoins!F25</f>
        <v>kg</v>
      </c>
    </row>
    <row r="34">
      <c r="A34"/>
      <c r="B34" t="str">
        <f>Besoins!B20</f>
        <v>Bouquet garni sachet dose</v>
      </c>
      <c r="C34" s="6">
        <f>Besoins!E20</f>
        <v>0.4</v>
      </c>
      <c r="D34" t="str">
        <f>Besoins!F20</f>
        <v>pc</v>
      </c>
    </row>
    <row r="35">
      <c r="A35" t="s" s="15">
        <v>161</v>
      </c>
      <c r="B35" t="str" s="12">
        <f>"[ÉTUVER] "&amp;Procedure!D9</f>
        <v>[ÉTUVER] Reconstituer le fond brun de veau selon le mode d'emploi et le porter à ébullition.</v>
      </c>
      <c r="C35"/>
      <c r="D35"/>
    </row>
    <row r="36">
      <c r="A36"/>
      <c r="B36" t="s">
        <v>165</v>
      </c>
      <c r="C36" s="6">
        <f>'Besoins'!$B$2*1.2</f>
        <v>1.2</v>
      </c>
      <c r="D36" t="s">
        <v>15</v>
      </c>
    </row>
    <row r="37">
      <c r="A37" t="s" s="15">
        <v>162</v>
      </c>
      <c r="B37" t="str" s="12">
        <f>"[ÉTUVER] "&amp;Procedure!D10</f>
        <v>[ÉTUVER] Réaliser la sauce espagnole — Faire fondre le lard dans une grande sauteuse avec le beurre. Ajouter les carottes et les oignons, les laisser pincer légèrement. Ajouter la farine (singer) et la laisser torréfier de manière à obtenir un roux légèrement brun.</v>
      </c>
      <c r="C37"/>
      <c r="D37"/>
    </row>
    <row r="38">
      <c r="A38"/>
      <c r="B38" t="str">
        <f>Besoins!B11</f>
        <v>Lardons lardon cru fumé</v>
      </c>
      <c r="C38" s="6">
        <f>Besoins!E11</f>
        <v>0.02</v>
      </c>
      <c r="D38" t="str">
        <f>Besoins!F11</f>
        <v>kg</v>
      </c>
    </row>
    <row r="39">
      <c r="A39"/>
      <c r="B39" t="str">
        <f>Besoins!B27</f>
        <v>CAROTTE France cat.I botte</v>
      </c>
      <c r="C39" s="6">
        <f>Besoins!E27</f>
        <v>0.02</v>
      </c>
      <c r="D39" t="str">
        <f>Besoins!F27</f>
        <v>kg</v>
      </c>
    </row>
    <row r="40">
      <c r="A40"/>
      <c r="B40" t="str">
        <f>Besoins!B29</f>
        <v>OIGNON jaune France cat.I 60-80mm</v>
      </c>
      <c r="C40" s="6">
        <f>Besoins!E29</f>
        <v>0.12</v>
      </c>
      <c r="D40" t="str">
        <f>Besoins!F29</f>
        <v>kg</v>
      </c>
    </row>
    <row r="41">
      <c r="A41"/>
      <c r="B41" t="s">
        <v>166</v>
      </c>
      <c r="C41" s="6">
        <f>'Besoins'!$B$2*0.048</f>
        <v>0.048</v>
      </c>
      <c r="D41" t="s">
        <v>19</v>
      </c>
    </row>
    <row r="42">
      <c r="A42"/>
      <c r="B42" t="str">
        <f>Besoins!B32</f>
        <v>TOMATE ronde Espagne cat.I 67-82mm</v>
      </c>
      <c r="C42" s="6">
        <f>Besoins!E32</f>
        <v>0.016</v>
      </c>
      <c r="D42" t="str">
        <f>Besoins!F32</f>
        <v>kg</v>
      </c>
    </row>
    <row r="43">
      <c r="A43"/>
      <c r="B43" t="str">
        <f>Besoins!B17</f>
        <v>concentré de tomates</v>
      </c>
      <c r="C43" s="6">
        <f>Besoins!E17</f>
        <v>0.008</v>
      </c>
      <c r="D43" t="str">
        <f>Besoins!F17</f>
        <v>kg</v>
      </c>
    </row>
    <row r="44">
      <c r="A44"/>
      <c r="B44" t="str">
        <f>Besoins!B25</f>
        <v>AIL frais France cat.I 60-80mm</v>
      </c>
      <c r="C44" s="6">
        <f>Besoins!E25</f>
        <v>0.004</v>
      </c>
      <c r="D44" t="str">
        <f>Besoins!F25</f>
        <v>kg</v>
      </c>
    </row>
    <row r="45">
      <c r="A45"/>
      <c r="B45" t="str">
        <f>Besoins!B20</f>
        <v>Bouquet garni sachet dose</v>
      </c>
      <c r="C45" s="6">
        <f>Besoins!E20</f>
        <v>0.4</v>
      </c>
      <c r="D45" t="str">
        <f>Besoins!F20</f>
        <v>pc</v>
      </c>
    </row>
    <row r="46">
      <c r="A46" t="s" s="15">
        <v>163</v>
      </c>
      <c r="B46" t="str" s="12">
        <f>"[INCORPORER] "&amp;Procedure!D11</f>
        <v>[INCORPORER] Ajouter le concentré de tomates et le faire revenir quelques secondes pour lui faire perdre son acidité. Laisser refroidir le roux tomaté.</v>
      </c>
      <c r="C46"/>
      <c r="D46"/>
    </row>
    <row r="47">
      <c r="A47"/>
      <c r="B47" t="str">
        <f>Besoins!B32</f>
        <v>TOMATE ronde Espagne cat.I 67-82mm</v>
      </c>
      <c r="C47" s="6">
        <f>Besoins!E32</f>
        <v>0.016</v>
      </c>
      <c r="D47" t="str">
        <f>Besoins!F32</f>
        <v>kg</v>
      </c>
    </row>
    <row r="48">
      <c r="A48"/>
      <c r="B48" t="str">
        <f>Besoins!B17</f>
        <v>concentré de tomates</v>
      </c>
      <c r="C48" s="6">
        <f>Besoins!E17</f>
        <v>0.008</v>
      </c>
      <c r="D48" t="str">
        <f>Besoins!F17</f>
        <v>kg</v>
      </c>
    </row>
    <row r="49">
      <c r="A49" t="s" s="15">
        <v>167</v>
      </c>
      <c r="B49" t="str" s="12">
        <f>"[VERSER] "&amp;Procedure!D12</f>
        <v>[VERSER] Verser progressivement le fond brun bouillant en remuant au fouet. Porter à ébullition sans arrêter de remuer. Ajouter les tomates concassées, l'ail et le bouquet garni.</v>
      </c>
      <c r="C49"/>
      <c r="D49"/>
    </row>
    <row r="50">
      <c r="A50"/>
      <c r="B50" t="s">
        <v>165</v>
      </c>
      <c r="C50" s="6">
        <f>'Besoins'!$B$2*1.2</f>
        <v>1.2</v>
      </c>
      <c r="D50" t="s">
        <v>15</v>
      </c>
    </row>
    <row r="51">
      <c r="A51"/>
      <c r="B51" t="s">
        <v>166</v>
      </c>
      <c r="C51" s="6">
        <f>'Besoins'!$B$2*0.048</f>
        <v>0.048</v>
      </c>
      <c r="D51" t="s">
        <v>19</v>
      </c>
    </row>
    <row r="52">
      <c r="A52"/>
      <c r="B52" t="str">
        <f>Besoins!B32</f>
        <v>TOMATE ronde Espagne cat.I 67-82mm</v>
      </c>
      <c r="C52" s="6">
        <f>Besoins!E32</f>
        <v>0.016</v>
      </c>
      <c r="D52" t="str">
        <f>Besoins!F32</f>
        <v>kg</v>
      </c>
    </row>
    <row r="53">
      <c r="A53"/>
      <c r="B53" t="str">
        <f>Besoins!B25</f>
        <v>AIL frais France cat.I 60-80mm</v>
      </c>
      <c r="C53" s="6">
        <f>Besoins!E25</f>
        <v>0.004</v>
      </c>
      <c r="D53" t="str">
        <f>Besoins!F25</f>
        <v>kg</v>
      </c>
    </row>
    <row r="54">
      <c r="A54"/>
      <c r="B54" t="str">
        <f>Besoins!B20</f>
        <v>Bouquet garni sachet dose</v>
      </c>
      <c r="C54" s="6">
        <f>Besoins!E20</f>
        <v>0.4</v>
      </c>
      <c r="D54" t="str">
        <f>Besoins!F20</f>
        <v>pc</v>
      </c>
    </row>
    <row r="55">
      <c r="A55" t="s" s="15">
        <v>168</v>
      </c>
      <c r="B55" t="str" s="12">
        <f>"[CUIRE] "&amp;Procedure!D13</f>
        <v>[CUIRE] Cuire la sauce à couvert au four de préférence, en dépouillant aussi souvent que nécessaire.</v>
      </c>
      <c r="C55"/>
      <c r="D55"/>
    </row>
    <row r="56">
      <c r="A56"/>
      <c r="B56" t="str" s="16">
        <f>"ℹ "&amp;Procedure!E13</f>
        <v>ℹ</v>
      </c>
      <c r="C56"/>
      <c r="D56"/>
    </row>
    <row r="57">
      <c r="A57" t="s" s="15">
        <v>169</v>
      </c>
      <c r="B57" t="str" s="12">
        <f>"[PASSER] "&amp;Procedure!D14</f>
        <v>[PASSER] Passer la sauce espagnole au chinois étamine en foulant légèrement — Vérifier l'assaisonnement et l'onctuosité.</v>
      </c>
      <c r="C57"/>
      <c r="D57"/>
    </row>
    <row r="58">
      <c r="A58" t="s" s="15">
        <v>170</v>
      </c>
      <c r="B58" t="str" s="12">
        <f>"[REFROIDIR] "&amp;Procedure!D15</f>
        <v>[REFROIDIR] Refroidir rapidement et réserver à couvert au réfrigérateur, ou tamponner et maintenir au bain-marie.</v>
      </c>
      <c r="C58"/>
      <c r="D58"/>
    </row>
    <row r="59">
      <c r="A59"/>
      <c r="B59" t="str" s="16">
        <f>"ℹ "&amp;Procedure!E15</f>
        <v>ℹ</v>
      </c>
      <c r="C59"/>
      <c r="D59"/>
    </row>
    <row r="60">
      <c r="A60"/>
      <c r="B60"/>
      <c r="C60"/>
      <c r="D60"/>
    </row>
    <row r="61">
      <c r="A61" t="s" s="14">
        <v>171</v>
      </c>
      <c r="B61"/>
      <c r="C61"/>
      <c r="D61"/>
    </row>
    <row r="62">
      <c r="A62" t="s" s="15">
        <v>158</v>
      </c>
      <c r="B62" t="str" s="12">
        <f>"[DISSOUDRE] "&amp;Procedure!D16</f>
        <v>[DISSOUDRE] Délayer la poudre dans l'eau froide en fouettant, puis porter à ébullition en remuant régulièrement.</v>
      </c>
      <c r="C62"/>
      <c r="D62"/>
    </row>
    <row r="63">
      <c r="A63"/>
      <c r="B63"/>
      <c r="C63"/>
      <c r="D63"/>
    </row>
    <row r="64">
      <c r="A64" t="s" s="14">
        <v>172</v>
      </c>
      <c r="B64"/>
      <c r="C64"/>
      <c r="D64"/>
    </row>
    <row r="65">
      <c r="A65" t="s" s="15">
        <v>158</v>
      </c>
      <c r="B65" t="str" s="12">
        <f>"[METTRE EN PLACE] "&amp;Procedure!D17</f>
        <v>[METTRE EN PLACE] Mettre en place — Peser, mesurer et contrôler les denrées. Tamiser la farine. Découper le beurre en parcelles.</v>
      </c>
      <c r="C65"/>
      <c r="D65"/>
    </row>
    <row r="66">
      <c r="A66" t="s" s="15">
        <v>159</v>
      </c>
      <c r="B66" t="str" s="12">
        <f>"[ÉTUVER] "&amp;Procedure!D18</f>
        <v>[ÉTUVER] Réaliser le roux — Faire fondre le beurre en parcelles dans une sauteuse. Ajouter la farine tamisée et mélanger à l'aide d'une spatule jusqu'à obtenir un mélange lisse.</v>
      </c>
      <c r="C66"/>
      <c r="D66"/>
    </row>
    <row r="67">
      <c r="A67"/>
      <c r="B67" t="str">
        <f>Besoins!B23</f>
        <v>Beurre de cuisine bloc 10 kg</v>
      </c>
      <c r="C67" s="6">
        <f>Besoins!E23</f>
        <v>0.024</v>
      </c>
      <c r="D67" t="str">
        <f>Besoins!F23</f>
        <v>kg</v>
      </c>
    </row>
    <row r="68">
      <c r="A68"/>
      <c r="B68" t="str">
        <f>Besoins!B18</f>
        <v>farine de blé tamisée type 55</v>
      </c>
      <c r="C68" s="6">
        <f>Besoins!E18</f>
        <v>0.024</v>
      </c>
      <c r="D68" t="str">
        <f>Besoins!F18</f>
        <v>kg</v>
      </c>
    </row>
    <row r="69">
      <c r="A69" t="s" s="15">
        <v>161</v>
      </c>
      <c r="B69" t="str" s="12">
        <f>"[CUIRE] "&amp;Procedure!D19</f>
        <v>[CUIRE] Cuire le roux brun — Prolonger la cuisson jusqu'à dextrinisation — hydrolyse de l'amidon et caramélisation légère. Ne pas exagérer la coloration qui doit être brun clair. Au-delà apparaît un mauvais goût de corne brûlée.</v>
      </c>
      <c r="C69"/>
      <c r="D69"/>
    </row>
    <row r="70">
      <c r="A70"/>
      <c r="B70" t="str" s="16">
        <f>"ℹ "&amp;Procedure!E19</f>
        <v>ℹ</v>
      </c>
      <c r="C70"/>
      <c r="D70"/>
    </row>
    <row r="71">
      <c r="A71" t="s" s="15">
        <v>162</v>
      </c>
      <c r="B71" t="str" s="12">
        <f>"[REFROIDIR] "&amp;Procedure!D20</f>
        <v>[REFROIDIR] Arrêter et refroidir rapidement — Attention : à quantités égales, le roux brun procure une liaison inférieure au roux blanc.</v>
      </c>
      <c r="C71"/>
      <c r="D71"/>
    </row>
    <row r="72">
      <c r="A72"/>
      <c r="B72"/>
      <c r="C72"/>
      <c r="D72"/>
    </row>
    <row r="73">
      <c r="A73" t="s" s="17">
        <v>173</v>
      </c>
      <c r="B73"/>
      <c r="C73"/>
      <c r="D73"/>
    </row>
  </sheetData>
  <sheetProtection sheet="1"/>
  <mergeCells count="29">
    <mergeCell ref="A1:D1"/>
    <mergeCell ref="A2:D2"/>
    <mergeCell ref="A4:D4"/>
    <mergeCell ref="B5:D5"/>
    <mergeCell ref="B6:D6"/>
    <mergeCell ref="B18:D18"/>
    <mergeCell ref="B20:D20"/>
    <mergeCell ref="B25:D25"/>
    <mergeCell ref="A27:D27"/>
    <mergeCell ref="B28:D28"/>
    <mergeCell ref="B29:D29"/>
    <mergeCell ref="B35:D35"/>
    <mergeCell ref="B37:D37"/>
    <mergeCell ref="B46:D46"/>
    <mergeCell ref="B49:D49"/>
    <mergeCell ref="B55:D55"/>
    <mergeCell ref="B56:D56"/>
    <mergeCell ref="B57:D57"/>
    <mergeCell ref="B58:D58"/>
    <mergeCell ref="B59:D59"/>
    <mergeCell ref="A61:D61"/>
    <mergeCell ref="B62:D62"/>
    <mergeCell ref="A64:D64"/>
    <mergeCell ref="B65:D65"/>
    <mergeCell ref="B66:D66"/>
    <mergeCell ref="B69:D69"/>
    <mergeCell ref="B70:D70"/>
    <mergeCell ref="B71:D71"/>
    <mergeCell ref="A73:D7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2026-09-15T15:40:13Z</dcterms:created>
  <dc:title>Soles marchand de vin</dc:title>
  <dc:subject/>
  <dc:creator>CUIS.web</dc:creator>
  <cp:lastModifiedBy/>
  <cp:keywords/>
  <dc:description>Export automatique — moteur récursif d'origine : Bernard Vandendaele</dc:description>
  <cp:category/>
  <dc:language>en-US</dc:language>
  <dcterms:modified xsi:type="dcterms:W3CDTF">2026-09-15T15:40:13Z</dcterms:modified>
  <cp:revision>1</cp:revision>
</cp:coreProperties>
</file>