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<sst xmlns="http://schemas.openxmlformats.org/spreadsheetml/2006/main" count="206" uniqueCount="206">
  <si>
    <t>Besoins matière</t>
  </si>
  <si>
    <t>Multiplicateur souhaité</t>
  </si>
  <si>
    <t>Quantité de référence</t>
  </si>
  <si>
    <t>lt</t>
  </si>
  <si>
    <t>Quantité obtenue</t>
  </si>
  <si>
    <t>Code</t>
  </si>
  <si>
    <t>Matière première</t>
  </si>
  <si>
    <t>Classe</t>
  </si>
  <si>
    <t>Base (×1, modifiable)</t>
  </si>
  <si>
    <t>Quantité</t>
  </si>
  <si>
    <t>Unité</t>
  </si>
  <si>
    <t>Coût</t>
  </si>
  <si>
    <t>ALC-COGNAC</t>
  </si>
  <si>
    <t>Cognac VS (flambé, sauce)</t>
  </si>
  <si>
    <t>Spiritueux et liqueurs cuisine</t>
  </si>
  <si>
    <t>VIN-BLANC-CUI</t>
  </si>
  <si>
    <t>Vin blanc sec de cuisson</t>
  </si>
  <si>
    <t>Vins et bières de cuisson</t>
  </si>
  <si>
    <t>00001758</t>
  </si>
  <si>
    <t>concentré de tomates</t>
  </si>
  <si>
    <t>Épicerie salée</t>
  </si>
  <si>
    <t>00001743</t>
  </si>
  <si>
    <t>farine de blé tamisée type 55</t>
  </si>
  <si>
    <t>pc</t>
  </si>
  <si>
    <t>EPI-PIMENT-CAYE</t>
  </si>
  <si>
    <t>Piment de Cayenne</t>
  </si>
  <si>
    <t>Épices en poudre et graines</t>
  </si>
  <si>
    <t>kg</t>
  </si>
  <si>
    <t>EPI-POIVRE-MIGNO</t>
  </si>
  <si>
    <t>Poivre noir mignonnette (concassé)</t>
  </si>
  <si>
    <t>HER-BOUQUET-G</t>
  </si>
  <si>
    <t>Bouquet garni sachet dose</t>
  </si>
  <si>
    <t>Herbes aromatiques séchées</t>
  </si>
  <si>
    <t>BEU-CUISINE</t>
  </si>
  <si>
    <t>Beurre de cuisine bloc 10 kg</t>
  </si>
  <si>
    <t>Beurres et margarines</t>
  </si>
  <si>
    <t>BEU-DOUX</t>
  </si>
  <si>
    <t>Beurre doux 82% MG plaquette</t>
  </si>
  <si>
    <t>CRE-LIQUIDE-35</t>
  </si>
  <si>
    <t>Crème liquide entière 35% MG UHT</t>
  </si>
  <si>
    <t>Crèmes fraîches et laitières</t>
  </si>
  <si>
    <t>00SAU_MP008</t>
  </si>
  <si>
    <t>Beurre d'écrevisses</t>
  </si>
  <si>
    <t>Produits laitiers</t>
  </si>
  <si>
    <t>RNM9740123</t>
  </si>
  <si>
    <t>CAROTTE France cat.I botte</t>
  </si>
  <si>
    <t>Légumes</t>
  </si>
  <si>
    <t>bte</t>
  </si>
  <si>
    <t>RNM0440123</t>
  </si>
  <si>
    <t>ÉCHALOTE France cat.I</t>
  </si>
  <si>
    <t>RNM27820123</t>
  </si>
  <si>
    <t>OIGNON jaune France cat.I 60-80mm</t>
  </si>
  <si>
    <t>00002622</t>
  </si>
  <si>
    <t>Parures et pieds de champignons</t>
  </si>
  <si>
    <t>RNM10130123</t>
  </si>
  <si>
    <t>TOMATE ronde Espagne cat.I 67-82mm</t>
  </si>
  <si>
    <t>00002608</t>
  </si>
  <si>
    <t>Arêtes et parures de poisson</t>
  </si>
  <si>
    <t>Poissons et fruits de mer</t>
  </si>
  <si>
    <t>00SAU_MP002</t>
  </si>
  <si>
    <t>Écrevisses vivantes</t>
  </si>
  <si>
    <t>SEL-FIN</t>
  </si>
  <si>
    <t>Sel fin de cuisine</t>
  </si>
  <si>
    <t>Sels et condiments de base</t>
  </si>
  <si>
    <t>Total</t>
  </si>
  <si>
    <t>Recette</t>
  </si>
  <si>
    <t>#</t>
  </si>
  <si>
    <t>Verbe</t>
  </si>
  <si>
    <t>Étape</t>
  </si>
  <si>
    <t>Précision technique</t>
  </si>
  <si>
    <t>Durée</t>
  </si>
  <si>
    <t>Sauce Nantua</t>
  </si>
  <si>
    <t>METTRE EN PLACE</t>
  </si>
  <si>
    <t>Mettre en place — Peser, mesurer et contrôler les denrées.</t>
  </si>
  <si>
    <t>40 à 45 min</t>
  </si>
  <si>
    <t>CHÂTRER</t>
  </si>
  <si>
    <t>Laver, brosser et châtrer les écrevisses. Les égoutter soigneusement.</t>
  </si>
  <si>
    <t>ÉPLUCHER</t>
  </si>
  <si>
    <t>Éplucher, laver et tailler les légumes de la garniture aromatique.</t>
  </si>
  <si>
    <t>SAUTER</t>
  </si>
  <si>
    <t>15 min</t>
  </si>
  <si>
    <t>ÉGOUTTER</t>
  </si>
  <si>
    <t>Égoutter les écrevisses et les décortiquer — Réserver les queues décortiquées pour une autre utilisation.</t>
  </si>
  <si>
    <t>CONCASSER</t>
  </si>
  <si>
    <t>Broyer les carapaces à l'aide d'un pilon et les remettre en cuisson.</t>
  </si>
  <si>
    <t>RÉDUIRE</t>
  </si>
  <si>
    <t>Laisser réduire doucement le fond de sauce Nantua.</t>
  </si>
  <si>
    <t>PASSER</t>
  </si>
  <si>
    <t>Passer le fond de sauce au chinois ordinaire en foulant fortement.</t>
  </si>
  <si>
    <t>LIER</t>
  </si>
  <si>
    <t>VÉRIFIER</t>
  </si>
  <si>
    <t>Vérifier l'onctuosité et l'assaisonnement.</t>
  </si>
  <si>
    <t>MONTER</t>
  </si>
  <si>
    <t>Monter la sauce au beurre ou au beurre d'écrevisses.</t>
  </si>
  <si>
    <t>Passer la sauce au chinois étamine — La tamponner en surface et la réserver à couvert au bain-marie, ou refroidir rapidement.</t>
  </si>
  <si>
    <t>+63°C ou +3°C max</t>
  </si>
  <si>
    <t>Fumet de Poisson</t>
  </si>
  <si>
    <t>Concasser, dégorger rapidement et rincer les arêtes</t>
  </si>
  <si>
    <t>Ôter soigneusement tous les caillots de sang, les ouïes et les yeux des têtes</t>
  </si>
  <si>
    <t>Éplucher et laver tous les légumes — émincer les éléments de la garniture</t>
  </si>
  <si>
    <t>Émincer finement les échalotes, les oignons et tailler les carottes en paysanne</t>
  </si>
  <si>
    <t>SUER</t>
  </si>
  <si>
    <t>Faire suer au beurre la garniture aromatique finement émincée</t>
  </si>
  <si>
    <t>Suer sans coloration pendant quelques minutes</t>
  </si>
  <si>
    <t>MOUILLER</t>
  </si>
  <si>
    <t>Ajouter les arêtes soigneusement égouttées et mouiller</t>
  </si>
  <si>
    <t>Mouiller à hauteur des arêtes avec de l'eau froide et éventuellement le vin blanc</t>
  </si>
  <si>
    <t>BOUILLIR</t>
  </si>
  <si>
    <t>Porter à ébullition, écumer fréquemment</t>
  </si>
  <si>
    <t>Écumer fréquemment au cours de la cuisson — saler très légèrement</t>
  </si>
  <si>
    <t>FRÉMIR</t>
  </si>
  <si>
    <t>Laisser frémir pendant 20 à 25 minutes</t>
  </si>
  <si>
    <t>Ne pas dépasser 25 minutes — une ébullition prolongée risque de troubler le fumet</t>
  </si>
  <si>
    <t>23 min (prepa)</t>
  </si>
  <si>
    <t>Passer le fumet de poisson au chinois étamine sans fouler</t>
  </si>
  <si>
    <t>REFROIDIR</t>
  </si>
  <si>
    <t>Refroidir le fumet rapidement</t>
  </si>
  <si>
    <t>Réserver à couvert en enceinte réfrigérée à +3°C durant 24h au maximum</t>
  </si>
  <si>
    <t>Velouté de Poisson</t>
  </si>
  <si>
    <t>RÉALISER</t>
  </si>
  <si>
    <t>PORTER</t>
  </si>
  <si>
    <t>Porter le Fumet de Poisson à ébullition.</t>
  </si>
  <si>
    <t>VERSER</t>
  </si>
  <si>
    <t>ASSAISONNER</t>
  </si>
  <si>
    <t>Assaisonner et cuire — Assaisonner. Porter à ébullition. Laisser réduire très doucement en remuant de temps à autre.</t>
  </si>
  <si>
    <t>20 à 30 min</t>
  </si>
  <si>
    <t>Passer au chinois étamine, corner les bords et beurrer en surface. Réserver à couvert au bain-marie, ou refroidir rapidement.</t>
  </si>
  <si>
    <t>+ 63°C minimum</t>
  </si>
  <si>
    <t>Roux Blanc</t>
  </si>
  <si>
    <t>Mettre en place — Peser, mesurer et contrôler les denrées. Tamiser la farine. Découper le beurre en parcelles.</t>
  </si>
  <si>
    <t>ÉTUVER</t>
  </si>
  <si>
    <t>3 à 4 min</t>
  </si>
  <si>
    <t>Refroidir rapidement — Retirer la sauteuse du feu. Si nécessaire, plonger le fond dans une plaque d'eau froide pour stopper la cuisson.</t>
  </si>
  <si>
    <t>Niveau</t>
  </si>
  <si>
    <t>Composant</t>
  </si>
  <si>
    <t>Type</t>
  </si>
  <si>
    <t>Quantité (× multiplicateur, voir feuille Besoins)</t>
  </si>
  <si>
    <t>recette</t>
  </si>
  <si>
    <t xml:space="preserve">    ↳ Écrevisses vivantes</t>
  </si>
  <si>
    <t>matiere</t>
  </si>
  <si>
    <t xml:space="preserve">    ↳ Beurre de cuisine bloc 10 kg</t>
  </si>
  <si>
    <t xml:space="preserve">    ↳ CAROTTE France cat.I botte</t>
  </si>
  <si>
    <t xml:space="preserve">    ↳ OIGNON jaune France cat.I 60-80mm</t>
  </si>
  <si>
    <t xml:space="preserve">    ↳ ÉCHALOTE France cat.I</t>
  </si>
  <si>
    <t xml:space="preserve">    ↳ TOMATE ronde Espagne cat.I 67-82mm</t>
  </si>
  <si>
    <t xml:space="preserve">    ↳ concentré de tomates</t>
  </si>
  <si>
    <t xml:space="preserve">    ↳ Cognac VS (flambé, sauce)</t>
  </si>
  <si>
    <t xml:space="preserve">    ↳ Vin blanc sec de cuisson</t>
  </si>
  <si>
    <t xml:space="preserve">    ↳ Fumet de Poisson</t>
  </si>
  <si>
    <t xml:space="preserve">        ↳ Arêtes et parures de poisson</t>
  </si>
  <si>
    <t xml:space="preserve">        ↳ Beurre doux 82% MG plaquette</t>
  </si>
  <si>
    <t xml:space="preserve">        ↳ ÉCHALOTE France cat.I</t>
  </si>
  <si>
    <t xml:space="preserve">        ↳ OIGNON jaune France cat.I 60-80mm</t>
  </si>
  <si>
    <t xml:space="preserve">        ↳ CAROTTE France cat.I botte</t>
  </si>
  <si>
    <t xml:space="preserve">        ↳ Parures et pieds de champignons</t>
  </si>
  <si>
    <t xml:space="preserve">        ↳ Bouquet garni sachet dose</t>
  </si>
  <si>
    <t xml:space="preserve">        ↳ Vin blanc sec de cuisson</t>
  </si>
  <si>
    <t xml:space="preserve">        ↳ Poivre noir mignonnette (concassé)</t>
  </si>
  <si>
    <t xml:space="preserve">        ↳ Sel fin de cuisine</t>
  </si>
  <si>
    <t xml:space="preserve">    ↳ Velouté de Poisson</t>
  </si>
  <si>
    <t xml:space="preserve">        ↳ Fumet de Poisson</t>
  </si>
  <si>
    <t xml:space="preserve">            ↳ Arêtes et parures de poisson</t>
  </si>
  <si>
    <t xml:space="preserve">            ↳ Beurre doux 82% MG plaquette</t>
  </si>
  <si>
    <t xml:space="preserve">            ↳ ÉCHALOTE France cat.I</t>
  </si>
  <si>
    <t xml:space="preserve">            ↳ OIGNON jaune France cat.I 60-80mm</t>
  </si>
  <si>
    <t xml:space="preserve">            ↳ CAROTTE France cat.I botte</t>
  </si>
  <si>
    <t xml:space="preserve">            ↳ Parures et pieds de champignons</t>
  </si>
  <si>
    <t xml:space="preserve">            ↳ Bouquet garni sachet dose</t>
  </si>
  <si>
    <t xml:space="preserve">            ↳ Vin blanc sec de cuisson</t>
  </si>
  <si>
    <t xml:space="preserve">            ↳ Poivre noir mignonnette (concassé)</t>
  </si>
  <si>
    <t xml:space="preserve">            ↳ Sel fin de cuisine</t>
  </si>
  <si>
    <t xml:space="preserve">        ↳ Roux Blanc</t>
  </si>
  <si>
    <t xml:space="preserve">            ↳ Beurre de cuisine bloc 10 kg</t>
  </si>
  <si>
    <t xml:space="preserve">            ↳ farine de blé tamisée type 55</t>
  </si>
  <si>
    <t xml:space="preserve">        ↳ Beurre de cuisine bloc 10 kg</t>
  </si>
  <si>
    <t xml:space="preserve">        ↳ Piment de Cayenne</t>
  </si>
  <si>
    <t xml:space="preserve">    ↳ Crème liquide entière 35% MG UHT</t>
  </si>
  <si>
    <t xml:space="preserve">    ↳ Beurre d'écrevisses</t>
  </si>
  <si>
    <t xml:space="preserve">    ↳ Bouquet garni sachet dose</t>
  </si>
  <si>
    <t>Fiche technique — Sauce Nantua</t>
  </si>
  <si>
    <t>Sauce Nantua  00SAU_REC019</t>
  </si>
  <si>
    <t>1.</t>
  </si>
  <si>
    <t>2.</t>
  </si>
  <si>
    <t>3.</t>
  </si>
  <si>
    <t xml:space="preserve">    CAROTTE France cat.I botte</t>
  </si>
  <si>
    <t xml:space="preserve">    OIGNON jaune France cat.I 60-80mm</t>
  </si>
  <si>
    <t xml:space="preserve">    ÉCHALOTE France cat.I</t>
  </si>
  <si>
    <t xml:space="preserve">    Bouquet garni sachet dose</t>
  </si>
  <si>
    <t>4.</t>
  </si>
  <si>
    <t xml:space="preserve">    Beurre de cuisine bloc 10 kg</t>
  </si>
  <si>
    <t xml:space="preserve">    Vin blanc sec de cuisson</t>
  </si>
  <si>
    <t xml:space="preserve">    Fumet de Poisson</t>
  </si>
  <si>
    <t>5.</t>
  </si>
  <si>
    <t>6.</t>
  </si>
  <si>
    <t>7.</t>
  </si>
  <si>
    <t>8.</t>
  </si>
  <si>
    <t>9.</t>
  </si>
  <si>
    <t xml:space="preserve">    Velouté de Poisson</t>
  </si>
  <si>
    <t>10.</t>
  </si>
  <si>
    <t>11.</t>
  </si>
  <si>
    <t>12.</t>
  </si>
  <si>
    <t>↳ Fumet de Poisson  00002627</t>
  </si>
  <si>
    <t>↳ Velouté de Poisson  00SAU_REC011</t>
  </si>
  <si>
    <t xml:space="preserve">    Roux Blanc</t>
  </si>
  <si>
    <t>↳ Roux Blanc  00SAU_REC001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</si>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</sst>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lt</v>
      </c>
      <c r="D4"/>
      <c r="E4"/>
      <c r="F4"/>
    </row>
    <row r="5">
      <c r="A5"/>
      <c r="B5"/>
      <c r="C5"/>
      <c r="D5"/>
      <c r="E5"/>
      <c r="F5"/>
    </row>
    <row r="6">
      <c r="A6" t="s" s="7">
        <v>5</v>
      </c>
      <c r="B6" t="s" s="7">
        <v>6</v>
      </c>
      <c r="C6" t="s" s="7">
        <v>7</v>
      </c>
      <c r="D6" t="s" s="7">
        <v>8</v>
      </c>
      <c r="E6" t="s" s="7">
        <v>9</v>
      </c>
      <c r="F6" t="s" s="7">
        <v>10</v>
      </c>
      <c r="G6" t="s" s="7">
        <v>11</v>
      </c>
    </row>
    <row r="7">
      <c r="A7" t="s">
        <v>12</v>
      </c>
      <c r="B7" t="s">
        <v>13</v>
      </c>
      <c r="C7" t="s">
        <v>14</v>
      </c>
      <c r="D7" s="4">
        <v>0.05</v>
      </c>
      <c r="E7" s="6">
        <f>D7*$B$2</f>
        <v>0.05</v>
      </c>
      <c r="F7" t="s">
        <v>3</v>
      </c>
      <c r="G7" s="8">
        <f>E7*28</f>
        <v>1.4</v>
      </c>
    </row>
    <row r="8">
      <c r="A8" t="s">
        <v>15</v>
      </c>
      <c r="B8" t="s">
        <v>16</v>
      </c>
      <c r="C8" t="s">
        <v>17</v>
      </c>
      <c r="D8" s="4">
        <v>0.33</v>
      </c>
      <c r="E8" s="6">
        <f>D8*$B$2</f>
        <v>0.33</v>
      </c>
      <c r="F8" t="s">
        <v>3</v>
      </c>
      <c r="G8" s="8">
        <f>E8*2.8</f>
        <v>0.924</v>
      </c>
    </row>
    <row r="9">
      <c r="A9" t="s" s="9">
        <v>18</v>
      </c>
      <c r="B9" t="s">
        <v>19</v>
      </c>
      <c r="C9" t="s">
        <v>20</v>
      </c>
      <c r="D9" s="4">
        <v>0.04</v>
      </c>
      <c r="E9" s="6">
        <f>D9*$B$2</f>
        <v>0.04</v>
      </c>
      <c r="F9">
        <v>5</v>
      </c>
      <c r="G9" s="8">
        <f>E9*0</f>
        <v>0</v>
      </c>
    </row>
    <row r="10">
      <c r="A10" t="s" s="9">
        <v>21</v>
      </c>
      <c r="B10" t="s">
        <v>22</v>
      </c>
      <c r="C10" t="s">
        <v>20</v>
      </c>
      <c r="D10" s="4">
        <v>0.03</v>
      </c>
      <c r="E10" s="6">
        <f>D10*$B$2</f>
        <v>0.03</v>
      </c>
      <c r="F10" t="s">
        <v>23</v>
      </c>
      <c r="G10" s="8">
        <f>E10*0</f>
        <v>0</v>
      </c>
    </row>
    <row r="11">
      <c r="A11" t="s">
        <v>24</v>
      </c>
      <c r="B11" t="s">
        <v>25</v>
      </c>
      <c r="C11" t="s">
        <v>26</v>
      </c>
      <c r="D11" s="4">
        <v>0.0005</v>
      </c>
      <c r="E11" s="6">
        <f>D11*$B$2</f>
        <v>0.0005</v>
      </c>
      <c r="F11" t="s">
        <v>27</v>
      </c>
      <c r="G11" s="8">
        <f>E11*9.8</f>
        <v>0.0049</v>
      </c>
    </row>
    <row r="12">
      <c r="A12" t="s">
        <v>28</v>
      </c>
      <c r="B12" t="s">
        <v>29</v>
      </c>
      <c r="C12" t="s">
        <v>26</v>
      </c>
      <c r="D12" s="4">
        <v>0.0013</v>
      </c>
      <c r="E12" s="6">
        <f>D12*$B$2</f>
        <v>0.0013</v>
      </c>
      <c r="F12" t="s">
        <v>27</v>
      </c>
      <c r="G12" s="8">
        <f>E12*13.2</f>
        <v>0.01716</v>
      </c>
    </row>
    <row r="13">
      <c r="A13" t="s">
        <v>30</v>
      </c>
      <c r="B13" t="s">
        <v>31</v>
      </c>
      <c r="C13" t="s">
        <v>32</v>
      </c>
      <c r="D13" s="4">
        <v>1.0013</v>
      </c>
      <c r="E13" s="6">
        <f>D13*$B$2</f>
        <v>1.0013</v>
      </c>
      <c r="F13" t="s">
        <v>27</v>
      </c>
      <c r="G13" s="8">
        <f>E13*14</f>
        <v>14.0182</v>
      </c>
    </row>
    <row r="14">
      <c r="A14" t="s">
        <v>33</v>
      </c>
      <c r="B14" t="s">
        <v>34</v>
      </c>
      <c r="C14" t="s">
        <v>35</v>
      </c>
      <c r="D14" s="4">
        <v>0.09</v>
      </c>
      <c r="E14" s="6">
        <f>D14*$B$2</f>
        <v>0.09</v>
      </c>
      <c r="F14" t="s">
        <v>27</v>
      </c>
      <c r="G14" s="8">
        <f>E14*4.9</f>
        <v>0.441</v>
      </c>
    </row>
    <row r="15">
      <c r="A15" t="s">
        <v>36</v>
      </c>
      <c r="B15" t="s">
        <v>37</v>
      </c>
      <c r="C15" t="s">
        <v>35</v>
      </c>
      <c r="D15" s="4">
        <v>0.052</v>
      </c>
      <c r="E15" s="6">
        <f>D15*$B$2</f>
        <v>0.052</v>
      </c>
      <c r="F15" t="s">
        <v>27</v>
      </c>
      <c r="G15" s="8">
        <f>E15*5.2</f>
        <v>0.2704</v>
      </c>
    </row>
    <row r="16">
      <c r="A16" t="s">
        <v>38</v>
      </c>
      <c r="B16" t="s">
        <v>39</v>
      </c>
      <c r="C16" t="s">
        <v>40</v>
      </c>
      <c r="D16" s="4">
        <v>0.2</v>
      </c>
      <c r="E16" s="6">
        <f>D16*$B$2</f>
        <v>0.2</v>
      </c>
      <c r="F16" t="s">
        <v>3</v>
      </c>
      <c r="G16" s="8">
        <f>E16*2.85</f>
        <v>0.57</v>
      </c>
    </row>
    <row r="17">
      <c r="A17" t="s">
        <v>41</v>
      </c>
      <c r="B17" t="s">
        <v>42</v>
      </c>
      <c r="C17" t="s">
        <v>43</v>
      </c>
      <c r="D17" s="4">
        <v>0.05</v>
      </c>
      <c r="E17" s="6">
        <f>D17*$B$2</f>
        <v>0.05</v>
      </c>
      <c r="F17" t="s">
        <v>27</v>
      </c>
      <c r="G17" s="8">
        <f>E17*35</f>
        <v>1.75</v>
      </c>
    </row>
    <row r="18">
      <c r="A18" t="s">
        <v>44</v>
      </c>
      <c r="B18" t="s">
        <v>45</v>
      </c>
      <c r="C18" t="s">
        <v>46</v>
      </c>
      <c r="D18" s="4">
        <v>0.165</v>
      </c>
      <c r="E18" s="6">
        <f>D18*$B$2</f>
        <v>0.165</v>
      </c>
      <c r="F18" t="s">
        <v>47</v>
      </c>
      <c r="G18" s="8">
        <f>E18*1.8</f>
        <v>0.297</v>
      </c>
    </row>
    <row r="19">
      <c r="A19" t="s">
        <v>48</v>
      </c>
      <c r="B19" t="s">
        <v>49</v>
      </c>
      <c r="C19" t="s">
        <v>46</v>
      </c>
      <c r="D19" s="4">
        <v>0.439</v>
      </c>
      <c r="E19" s="6">
        <f>D19*$B$2</f>
        <v>0.439</v>
      </c>
      <c r="F19" t="s">
        <v>27</v>
      </c>
      <c r="G19" s="8">
        <f>E19*1.3</f>
        <v>0.5707</v>
      </c>
    </row>
    <row r="20">
      <c r="A20" t="s">
        <v>50</v>
      </c>
      <c r="B20" t="s">
        <v>51</v>
      </c>
      <c r="C20" t="s">
        <v>46</v>
      </c>
      <c r="D20" s="4">
        <v>0.204</v>
      </c>
      <c r="E20" s="6">
        <f>D20*$B$2</f>
        <v>0.204</v>
      </c>
      <c r="F20" t="s">
        <v>27</v>
      </c>
      <c r="G20" s="8">
        <f>E20*0.4</f>
        <v>0.0816</v>
      </c>
    </row>
    <row r="21">
      <c r="A21" t="s" s="9">
        <v>52</v>
      </c>
      <c r="B21" t="s">
        <v>53</v>
      </c>
      <c r="C21" t="s">
        <v>46</v>
      </c>
      <c r="D21" s="4">
        <v>0.0013</v>
      </c>
      <c r="E21" s="6">
        <f>D21*$B$2</f>
        <v>0.0013</v>
      </c>
      <c r="F21" t="s">
        <v>27</v>
      </c>
      <c r="G21" s="8">
        <f>E21*1</f>
        <v>0.0013</v>
      </c>
    </row>
    <row r="22">
      <c r="A22" t="s">
        <v>54</v>
      </c>
      <c r="B22" t="s">
        <v>55</v>
      </c>
      <c r="C22" t="s">
        <v>46</v>
      </c>
      <c r="D22" s="4">
        <v>0.4</v>
      </c>
      <c r="E22" s="6">
        <f>D22*$B$2</f>
        <v>0.4</v>
      </c>
      <c r="F22" t="s">
        <v>27</v>
      </c>
      <c r="G22" s="8">
        <f>E22*3.4</f>
        <v>1.36</v>
      </c>
    </row>
    <row r="23">
      <c r="A23" t="s" s="9">
        <v>56</v>
      </c>
      <c r="B23" t="s">
        <v>57</v>
      </c>
      <c r="C23" t="s">
        <v>58</v>
      </c>
      <c r="D23" s="4">
        <v>0.78</v>
      </c>
      <c r="E23" s="6">
        <f>D23*$B$2</f>
        <v>0.78</v>
      </c>
      <c r="F23" t="s">
        <v>27</v>
      </c>
      <c r="G23" s="8">
        <f>E23*1.5</f>
        <v>1.17</v>
      </c>
    </row>
    <row r="24">
      <c r="A24" t="s">
        <v>59</v>
      </c>
      <c r="B24" t="s">
        <v>60</v>
      </c>
      <c r="C24" t="s">
        <v>58</v>
      </c>
      <c r="D24" s="4">
        <v>1</v>
      </c>
      <c r="E24" s="6">
        <f>D24*$B$2</f>
        <v>1</v>
      </c>
      <c r="F24" t="s">
        <v>27</v>
      </c>
      <c r="G24" s="8">
        <f>E24*18</f>
        <v>18</v>
      </c>
    </row>
    <row r="25">
      <c r="A25" t="s">
        <v>61</v>
      </c>
      <c r="B25" t="s">
        <v>62</v>
      </c>
      <c r="C25" t="s">
        <v>63</v>
      </c>
      <c r="D25" s="4">
        <v>0.0013</v>
      </c>
      <c r="E25" s="6">
        <f>D25*$B$2</f>
        <v>0.0013</v>
      </c>
      <c r="F25" t="s">
        <v>27</v>
      </c>
      <c r="G25" s="8">
        <f>E25*0.35</f>
        <v>0.000455</v>
      </c>
    </row>
    <row r="26">
      <c r="A26"/>
      <c r="B26"/>
      <c r="C26"/>
      <c r="D26"/>
      <c r="E26"/>
      <c r="F26" t="s" s="10">
        <v>64</v>
      </c>
      <c r="G26" s="11">
        <f>SUM(G7:G25)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65</v>
      </c>
      <c r="B1" t="s" s="7">
        <v>66</v>
      </c>
      <c r="C1" t="s" s="7">
        <v>67</v>
      </c>
      <c r="D1" t="s" s="7">
        <v>68</v>
      </c>
      <c r="E1" t="s" s="7">
        <v>69</v>
      </c>
      <c r="F1" t="s" s="7">
        <v>70</v>
      </c>
    </row>
    <row r="2">
      <c r="A2" t="s">
        <v>71</v>
      </c>
      <c r="B2">
        <v>1</v>
      </c>
      <c r="C2" t="s">
        <v>72</v>
      </c>
      <c r="D2" t="s" s="12">
        <v>73</v>
      </c>
      <c r="E2" t="s" s="12">
        <v>74</v>
      </c>
      <c r="F2"/>
    </row>
    <row r="3">
      <c r="A3" t="s">
        <v>71</v>
      </c>
      <c r="B3">
        <v>2</v>
      </c>
      <c r="C3" t="s">
        <v>75</v>
      </c>
      <c r="D3" t="s" s="12">
        <v>76</v>
      </c>
      <c r="E3" t="s" s="12"/>
      <c r="F3"/>
    </row>
    <row r="4">
      <c r="A4" t="s">
        <v>71</v>
      </c>
      <c r="B4">
        <v>3</v>
      </c>
      <c r="C4" t="s">
        <v>77</v>
      </c>
      <c r="D4" t="s" s="12">
        <v>78</v>
      </c>
      <c r="E4" t="s" s="12"/>
      <c r="F4"/>
    </row>
    <row r="5">
      <c r="A5" t="s">
        <v>71</v>
      </c>
      <c r="B5">
        <v>4</v>
      </c>
      <c r="C5" t="s">
        <v>79</v>
      </c>
      <c r="D5" t="inlineStr" s="12">
        <is>
          <t>Marquer la sauce Nantua en cuisson — Dans une sauteuse ou un rondeau, faire revenir vivement les écrevisses au beurre clarifié jusqu'à ce qu'elles deviennent rouge vif. Ajouter la garniture aromatique et la laisser suer quelques minutes. Flamber avec le cognac. Déglacer avec le vin blanc et le faire réduire de deux tiers. Mouiller avec le fumet de poisson. Ajouter les tomates concassées, le concentré et le bouquet garni. Assaisonner et porter à ébullition. Laisser cuire à faible ébullition en écumant.</t>
        </is>
      </c>
      <c r="E5" t="s" s="12">
        <v>80</v>
      </c>
      <c r="F5"/>
    </row>
    <row r="6">
      <c r="A6" t="s">
        <v>71</v>
      </c>
      <c r="B6">
        <v>5</v>
      </c>
      <c r="C6" t="s">
        <v>81</v>
      </c>
      <c r="D6" t="s" s="12">
        <v>82</v>
      </c>
      <c r="E6" t="s" s="12"/>
      <c r="F6"/>
    </row>
    <row r="7">
      <c r="A7" t="s">
        <v>71</v>
      </c>
      <c r="B7">
        <v>6</v>
      </c>
      <c r="C7" t="s">
        <v>83</v>
      </c>
      <c r="D7" t="s" s="12">
        <v>84</v>
      </c>
      <c r="E7" t="s" s="12"/>
      <c r="F7"/>
    </row>
    <row r="8">
      <c r="A8" t="s">
        <v>71</v>
      </c>
      <c r="B8">
        <v>7</v>
      </c>
      <c r="C8" t="s">
        <v>85</v>
      </c>
      <c r="D8" t="s" s="12">
        <v>86</v>
      </c>
      <c r="E8" t="s" s="12"/>
      <c r="F8"/>
    </row>
    <row r="9">
      <c r="A9" t="s">
        <v>71</v>
      </c>
      <c r="B9">
        <v>8</v>
      </c>
      <c r="C9" t="s">
        <v>87</v>
      </c>
      <c r="D9" t="s" s="12">
        <v>88</v>
      </c>
      <c r="E9" t="s" s="12"/>
      <c r="F9"/>
    </row>
    <row r="10">
      <c r="A10" t="s">
        <v>71</v>
      </c>
      <c r="B10">
        <v>9</v>
      </c>
      <c r="C10" t="s">
        <v>89</v>
      </c>
      <c r="D10" t="inlineStr" s="12">
        <is>
          <t>Lier la sauce Nantua — Remettre le fond dans une sauteuse, le réduire si nécessaire. Ajouter le velouté de poisson et laisser réduire. Crémer, réduire à nouveau.</t>
        </is>
      </c>
      <c r="E10" t="s" s="12"/>
      <c r="F10"/>
    </row>
    <row r="11">
      <c r="A11" t="s">
        <v>71</v>
      </c>
      <c r="B11">
        <v>10</v>
      </c>
      <c r="C11" t="s">
        <v>90</v>
      </c>
      <c r="D11" t="s" s="12">
        <v>91</v>
      </c>
      <c r="E11" t="s" s="12"/>
      <c r="F11"/>
    </row>
    <row r="12">
      <c r="A12" t="s">
        <v>71</v>
      </c>
      <c r="B12">
        <v>11</v>
      </c>
      <c r="C12" t="s">
        <v>92</v>
      </c>
      <c r="D12" t="s" s="12">
        <v>93</v>
      </c>
      <c r="E12" t="s" s="12"/>
      <c r="F12"/>
    </row>
    <row r="13">
      <c r="A13" t="s">
        <v>71</v>
      </c>
      <c r="B13">
        <v>12</v>
      </c>
      <c r="C13" t="s">
        <v>87</v>
      </c>
      <c r="D13" t="s" s="12">
        <v>94</v>
      </c>
      <c r="E13" t="s" s="12">
        <v>95</v>
      </c>
      <c r="F13"/>
    </row>
    <row r="14">
      <c r="A14" t="s">
        <v>96</v>
      </c>
      <c r="B14">
        <v>1</v>
      </c>
      <c r="C14" t="s">
        <v>83</v>
      </c>
      <c r="D14" t="s" s="12">
        <v>97</v>
      </c>
      <c r="E14" t="s" s="12">
        <v>98</v>
      </c>
      <c r="F14"/>
    </row>
    <row r="15">
      <c r="A15" t="s">
        <v>96</v>
      </c>
      <c r="B15">
        <v>2</v>
      </c>
      <c r="C15" t="s">
        <v>77</v>
      </c>
      <c r="D15" t="s" s="12">
        <v>99</v>
      </c>
      <c r="E15" t="s" s="12">
        <v>100</v>
      </c>
      <c r="F15"/>
    </row>
    <row r="16">
      <c r="A16" t="s">
        <v>96</v>
      </c>
      <c r="B16">
        <v>3</v>
      </c>
      <c r="C16" t="s">
        <v>101</v>
      </c>
      <c r="D16" t="s" s="12">
        <v>102</v>
      </c>
      <c r="E16" t="s" s="12">
        <v>103</v>
      </c>
      <c r="F16"/>
    </row>
    <row r="17">
      <c r="A17" t="s">
        <v>96</v>
      </c>
      <c r="B17">
        <v>4</v>
      </c>
      <c r="C17" t="s">
        <v>104</v>
      </c>
      <c r="D17" t="s" s="12">
        <v>105</v>
      </c>
      <c r="E17" t="s" s="12">
        <v>106</v>
      </c>
      <c r="F17"/>
    </row>
    <row r="18">
      <c r="A18" t="s">
        <v>96</v>
      </c>
      <c r="B18">
        <v>5</v>
      </c>
      <c r="C18" t="s">
        <v>107</v>
      </c>
      <c r="D18" t="s" s="12">
        <v>108</v>
      </c>
      <c r="E18" t="s" s="12">
        <v>109</v>
      </c>
      <c r="F18"/>
    </row>
    <row r="19">
      <c r="A19" t="s">
        <v>96</v>
      </c>
      <c r="B19">
        <v>6</v>
      </c>
      <c r="C19" t="s">
        <v>110</v>
      </c>
      <c r="D19" t="s" s="12">
        <v>111</v>
      </c>
      <c r="E19" t="s" s="12">
        <v>112</v>
      </c>
      <c r="F19" t="s">
        <v>113</v>
      </c>
    </row>
    <row r="20">
      <c r="A20" t="s">
        <v>96</v>
      </c>
      <c r="B20">
        <v>7</v>
      </c>
      <c r="C20" t="s">
        <v>87</v>
      </c>
      <c r="D20" t="s" s="12">
        <v>114</v>
      </c>
      <c r="E20" t="s" s="12"/>
      <c r="F20"/>
    </row>
    <row r="21">
      <c r="A21" t="s">
        <v>96</v>
      </c>
      <c r="B21">
        <v>8</v>
      </c>
      <c r="C21" t="s">
        <v>115</v>
      </c>
      <c r="D21" t="s" s="12">
        <v>116</v>
      </c>
      <c r="E21" t="s" s="12">
        <v>117</v>
      </c>
      <c r="F21"/>
    </row>
    <row r="22">
      <c r="A22" t="s">
        <v>118</v>
      </c>
      <c r="B22">
        <v>1</v>
      </c>
      <c r="C22" t="s">
        <v>72</v>
      </c>
      <c r="D22" t="s" s="12">
        <v>73</v>
      </c>
      <c r="E22" t="s" s="12"/>
      <c r="F22"/>
    </row>
    <row r="23">
      <c r="A23" t="s">
        <v>118</v>
      </c>
      <c r="B23">
        <v>2</v>
      </c>
      <c r="C23" t="s">
        <v>119</v>
      </c>
      <c r="D23" t="inlineStr" s="12">
        <is>
          <t>Réaliser le Roux Blanc et le refroidir — Le réaliser dans une sauteuse suffisamment grande. Arrêter la cuisson lorsqu'il blanchit et devient mousseux. Le laisser refroidir.</t>
        </is>
      </c>
      <c r="E23" t="s" s="12"/>
      <c r="F23"/>
    </row>
    <row r="24">
      <c r="A24" t="s">
        <v>118</v>
      </c>
      <c r="B24">
        <v>3</v>
      </c>
      <c r="C24" t="s">
        <v>120</v>
      </c>
      <c r="D24" t="s" s="12">
        <v>121</v>
      </c>
      <c r="E24" t="s" s="12"/>
      <c r="F24"/>
    </row>
    <row r="25">
      <c r="A25" t="s">
        <v>118</v>
      </c>
      <c r="B25">
        <v>4</v>
      </c>
      <c r="C25" t="s">
        <v>122</v>
      </c>
      <c r="D25" t="inlineStr" s="12">
        <is>
          <t>Confectionner le velouté — Verser la moitié du fumet bouillant en une seule fois sur le roux froid. Mélanger hors du feu au fouet à sauce. Verser progressivement le reste sans arrêter de remuer. La consistance doit être lisse, homogène et sans grumeaux.</t>
        </is>
      </c>
      <c r="E25" t="s" s="12"/>
      <c r="F25"/>
    </row>
    <row r="26">
      <c r="A26" t="s">
        <v>118</v>
      </c>
      <c r="B26">
        <v>5</v>
      </c>
      <c r="C26" t="s">
        <v>123</v>
      </c>
      <c r="D26" t="s" s="12">
        <v>124</v>
      </c>
      <c r="E26" t="s" s="12">
        <v>125</v>
      </c>
      <c r="F26"/>
    </row>
    <row r="27">
      <c r="A27" t="s">
        <v>118</v>
      </c>
      <c r="B27">
        <v>6</v>
      </c>
      <c r="C27" t="s">
        <v>87</v>
      </c>
      <c r="D27" t="s" s="12">
        <v>126</v>
      </c>
      <c r="E27" t="s" s="12">
        <v>127</v>
      </c>
      <c r="F27"/>
    </row>
    <row r="28">
      <c r="A28" t="s">
        <v>128</v>
      </c>
      <c r="B28">
        <v>1</v>
      </c>
      <c r="C28" t="s">
        <v>72</v>
      </c>
      <c r="D28" t="s" s="12">
        <v>129</v>
      </c>
      <c r="E28" t="s" s="12"/>
      <c r="F28"/>
    </row>
    <row r="29">
      <c r="A29" t="s">
        <v>128</v>
      </c>
      <c r="B29">
        <v>2</v>
      </c>
      <c r="C29" t="s">
        <v>130</v>
      </c>
      <c r="D29"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29" t="s" s="12"/>
      <c r="F29"/>
    </row>
    <row r="30">
      <c r="A30" t="s">
        <v>128</v>
      </c>
      <c r="B30">
        <v>3</v>
      </c>
      <c r="C30" t="s">
        <v>85</v>
      </c>
      <c r="D30" t="inlineStr" s="12">
        <is>
          <t>Cuire le roux blanc — Cuire très doucement à feu réduit sans arrêter de mélanger. Arrêter la cuisson lorsqu'il blanchit et devient mousseux — on dit alors qu'il « fleurit ».</t>
        </is>
      </c>
      <c r="E30" t="s" s="12">
        <v>131</v>
      </c>
      <c r="F30"/>
    </row>
    <row r="31">
      <c r="A31" t="s">
        <v>128</v>
      </c>
      <c r="B31">
        <v>4</v>
      </c>
      <c r="C31" t="s">
        <v>115</v>
      </c>
      <c r="D31" t="s" s="12">
        <v>132</v>
      </c>
      <c r="E31" t="s" s="12"/>
      <c r="F31"/>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4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133</v>
      </c>
      <c r="B1" t="s" s="7">
        <v>134</v>
      </c>
      <c r="C1" t="s" s="7">
        <v>135</v>
      </c>
      <c r="D1" t="s" s="7">
        <v>136</v>
      </c>
      <c r="E1" t="s" s="7">
        <v>10</v>
      </c>
    </row>
    <row r="2">
      <c r="A2">
        <v>0</v>
      </c>
      <c r="B2" t="s">
        <v>71</v>
      </c>
      <c r="C2" t="s">
        <v>137</v>
      </c>
      <c r="D2" s="6">
        <f>'Besoins'!$B$2*1</f>
        <v>1</v>
      </c>
      <c r="E2" t="s">
        <v>3</v>
      </c>
    </row>
    <row r="3">
      <c r="A3">
        <v>1</v>
      </c>
      <c r="B3" t="s">
        <v>138</v>
      </c>
      <c r="C3" t="s">
        <v>139</v>
      </c>
      <c r="D3" s="6">
        <f>'Besoins'!$B$2*1</f>
        <v>1</v>
      </c>
      <c r="E3" t="s">
        <v>27</v>
      </c>
    </row>
    <row r="4">
      <c r="A4">
        <v>1</v>
      </c>
      <c r="B4" t="s">
        <v>140</v>
      </c>
      <c r="C4" t="s">
        <v>139</v>
      </c>
      <c r="D4" s="6">
        <f>'Besoins'!$B$2*0.05</f>
        <v>0.05</v>
      </c>
      <c r="E4" t="s">
        <v>27</v>
      </c>
    </row>
    <row r="5">
      <c r="A5">
        <v>1</v>
      </c>
      <c r="B5" t="s">
        <v>141</v>
      </c>
      <c r="C5" t="s">
        <v>139</v>
      </c>
      <c r="D5" s="6">
        <f>'Besoins'!$B$2*0.1</f>
        <v>0.1</v>
      </c>
      <c r="E5" t="s">
        <v>27</v>
      </c>
    </row>
    <row r="6">
      <c r="A6">
        <v>1</v>
      </c>
      <c r="B6" t="s">
        <v>142</v>
      </c>
      <c r="C6" t="s">
        <v>139</v>
      </c>
      <c r="D6" s="6">
        <f>'Besoins'!$B$2*0.1</f>
        <v>0.1</v>
      </c>
      <c r="E6" t="s">
        <v>27</v>
      </c>
    </row>
    <row r="7">
      <c r="A7">
        <v>1</v>
      </c>
      <c r="B7" t="s">
        <v>143</v>
      </c>
      <c r="C7" t="s">
        <v>139</v>
      </c>
      <c r="D7" s="6">
        <f>'Besoins'!$B$2*0.4</f>
        <v>0.4</v>
      </c>
      <c r="E7" t="s">
        <v>27</v>
      </c>
    </row>
    <row r="8">
      <c r="A8">
        <v>1</v>
      </c>
      <c r="B8" t="s">
        <v>144</v>
      </c>
      <c r="C8" t="s">
        <v>139</v>
      </c>
      <c r="D8" s="6">
        <f>'Besoins'!$B$2*0.4</f>
        <v>0.4</v>
      </c>
      <c r="E8" t="s">
        <v>27</v>
      </c>
    </row>
    <row r="9">
      <c r="A9">
        <v>1</v>
      </c>
      <c r="B9" t="s">
        <v>145</v>
      </c>
      <c r="C9" t="s">
        <v>139</v>
      </c>
      <c r="D9" s="6">
        <f>'Besoins'!$B$2*0.04</f>
        <v>0.04</v>
      </c>
      <c r="E9" t="s">
        <v>27</v>
      </c>
    </row>
    <row r="10">
      <c r="A10">
        <v>1</v>
      </c>
      <c r="B10" t="s">
        <v>146</v>
      </c>
      <c r="C10" t="s">
        <v>139</v>
      </c>
      <c r="D10" s="6">
        <f>'Besoins'!$B$2*0.05</f>
        <v>0.05</v>
      </c>
      <c r="E10" t="s">
        <v>3</v>
      </c>
    </row>
    <row r="11">
      <c r="A11">
        <v>1</v>
      </c>
      <c r="B11" t="s">
        <v>147</v>
      </c>
      <c r="C11" t="s">
        <v>139</v>
      </c>
      <c r="D11" s="6">
        <f>'Besoins'!$B$2*0.2</f>
        <v>0.2</v>
      </c>
      <c r="E11" t="s">
        <v>3</v>
      </c>
    </row>
    <row r="12">
      <c r="A12">
        <v>1</v>
      </c>
      <c r="B12" t="s">
        <v>148</v>
      </c>
      <c r="C12" t="s">
        <v>137</v>
      </c>
      <c r="D12" s="6">
        <f>'Besoins'!$B$2*0.8</f>
        <v>0.8</v>
      </c>
      <c r="E12" t="s">
        <v>3</v>
      </c>
    </row>
    <row r="13">
      <c r="A13">
        <v>2</v>
      </c>
      <c r="B13" t="s">
        <v>149</v>
      </c>
      <c r="C13" t="s">
        <v>139</v>
      </c>
      <c r="D13" s="6">
        <f>'Besoins'!$B$2*0.48</f>
        <v>0.48</v>
      </c>
      <c r="E13" t="s">
        <v>27</v>
      </c>
    </row>
    <row r="14">
      <c r="A14">
        <v>2</v>
      </c>
      <c r="B14" t="s">
        <v>150</v>
      </c>
      <c r="C14" t="s">
        <v>139</v>
      </c>
      <c r="D14" s="6">
        <f>'Besoins'!$B$2*0.032</f>
        <v>0.032</v>
      </c>
      <c r="E14" t="s">
        <v>27</v>
      </c>
    </row>
    <row r="15">
      <c r="A15">
        <v>2</v>
      </c>
      <c r="B15" t="s">
        <v>151</v>
      </c>
      <c r="C15" t="s">
        <v>139</v>
      </c>
      <c r="D15" s="6">
        <f>'Besoins'!$B$2*0.024</f>
        <v>0.024</v>
      </c>
      <c r="E15" t="s">
        <v>27</v>
      </c>
    </row>
    <row r="16">
      <c r="A16">
        <v>2</v>
      </c>
      <c r="B16" t="s">
        <v>152</v>
      </c>
      <c r="C16" t="s">
        <v>139</v>
      </c>
      <c r="D16" s="6">
        <f>'Besoins'!$B$2*0.064</f>
        <v>0.064</v>
      </c>
      <c r="E16" t="s">
        <v>27</v>
      </c>
    </row>
    <row r="17">
      <c r="A17">
        <v>2</v>
      </c>
      <c r="B17" t="s">
        <v>153</v>
      </c>
      <c r="C17" t="s">
        <v>139</v>
      </c>
      <c r="D17" s="6">
        <f>'Besoins'!$B$2*0.04</f>
        <v>0.04</v>
      </c>
      <c r="E17" t="s">
        <v>27</v>
      </c>
    </row>
    <row r="18">
      <c r="A18">
        <v>2</v>
      </c>
      <c r="B18" t="s">
        <v>154</v>
      </c>
      <c r="C18" t="s">
        <v>139</v>
      </c>
      <c r="D18" s="6">
        <f>'Besoins'!$B$2*0.0008</f>
        <v>0.0008</v>
      </c>
      <c r="E18" t="s">
        <v>27</v>
      </c>
    </row>
    <row r="19">
      <c r="A19">
        <v>2</v>
      </c>
      <c r="B19" t="s">
        <v>155</v>
      </c>
      <c r="C19" t="s">
        <v>139</v>
      </c>
      <c r="D19" s="6">
        <f>'Besoins'!$B$2*0.0008</f>
        <v>0.0008</v>
      </c>
      <c r="E19" t="s">
        <v>27</v>
      </c>
    </row>
    <row r="20">
      <c r="A20">
        <v>2</v>
      </c>
      <c r="B20" t="s">
        <v>156</v>
      </c>
      <c r="C20" t="s">
        <v>139</v>
      </c>
      <c r="D20" s="6">
        <f>'Besoins'!$B$2*0.08</f>
        <v>0.08</v>
      </c>
      <c r="E20" t="s">
        <v>3</v>
      </c>
    </row>
    <row r="21">
      <c r="A21">
        <v>2</v>
      </c>
      <c r="B21" t="s">
        <v>157</v>
      </c>
      <c r="C21" t="s">
        <v>139</v>
      </c>
      <c r="D21" s="6">
        <f>'Besoins'!$B$2*0.0008</f>
        <v>0.0008</v>
      </c>
      <c r="E21" t="s">
        <v>27</v>
      </c>
    </row>
    <row r="22">
      <c r="A22">
        <v>2</v>
      </c>
      <c r="B22" t="s">
        <v>158</v>
      </c>
      <c r="C22" t="s">
        <v>139</v>
      </c>
      <c r="D22" s="6">
        <f>'Besoins'!$B$2*0.0008</f>
        <v>0.0008</v>
      </c>
      <c r="E22" t="s">
        <v>27</v>
      </c>
    </row>
    <row r="23">
      <c r="A23">
        <v>1</v>
      </c>
      <c r="B23" t="s">
        <v>159</v>
      </c>
      <c r="C23" t="s">
        <v>137</v>
      </c>
      <c r="D23" s="6">
        <f>'Besoins'!$B$2*0.5</f>
        <v>0.5</v>
      </c>
      <c r="E23" t="s">
        <v>3</v>
      </c>
    </row>
    <row r="24">
      <c r="A24">
        <v>2</v>
      </c>
      <c r="B24" t="s">
        <v>160</v>
      </c>
      <c r="C24" t="s">
        <v>137</v>
      </c>
      <c r="D24" s="6">
        <f>'Besoins'!$B$2*0.5</f>
        <v>0.5</v>
      </c>
      <c r="E24" t="s">
        <v>3</v>
      </c>
    </row>
    <row r="25">
      <c r="A25">
        <v>3</v>
      </c>
      <c r="B25" t="s">
        <v>161</v>
      </c>
      <c r="C25" t="s">
        <v>139</v>
      </c>
      <c r="D25" s="6">
        <f>'Besoins'!$B$2*0.3</f>
        <v>0.3</v>
      </c>
      <c r="E25" t="s">
        <v>27</v>
      </c>
    </row>
    <row r="26">
      <c r="A26">
        <v>3</v>
      </c>
      <c r="B26" t="s">
        <v>162</v>
      </c>
      <c r="C26" t="s">
        <v>139</v>
      </c>
      <c r="D26" s="6">
        <f>'Besoins'!$B$2*0.02</f>
        <v>0.02</v>
      </c>
      <c r="E26" t="s">
        <v>27</v>
      </c>
    </row>
    <row r="27">
      <c r="A27">
        <v>3</v>
      </c>
      <c r="B27" t="s">
        <v>163</v>
      </c>
      <c r="C27" t="s">
        <v>139</v>
      </c>
      <c r="D27" s="6">
        <f>'Besoins'!$B$2*0.015</f>
        <v>0.015</v>
      </c>
      <c r="E27" t="s">
        <v>27</v>
      </c>
    </row>
    <row r="28">
      <c r="A28">
        <v>3</v>
      </c>
      <c r="B28" t="s">
        <v>164</v>
      </c>
      <c r="C28" t="s">
        <v>139</v>
      </c>
      <c r="D28" s="6">
        <f>'Besoins'!$B$2*0.04</f>
        <v>0.04</v>
      </c>
      <c r="E28" t="s">
        <v>27</v>
      </c>
    </row>
    <row r="29">
      <c r="A29">
        <v>3</v>
      </c>
      <c r="B29" t="s">
        <v>165</v>
      </c>
      <c r="C29" t="s">
        <v>139</v>
      </c>
      <c r="D29" s="6">
        <f>'Besoins'!$B$2*0.025</f>
        <v>0.025</v>
      </c>
      <c r="E29" t="s">
        <v>27</v>
      </c>
    </row>
    <row r="30">
      <c r="A30">
        <v>3</v>
      </c>
      <c r="B30" t="s">
        <v>166</v>
      </c>
      <c r="C30" t="s">
        <v>139</v>
      </c>
      <c r="D30" s="6">
        <f>'Besoins'!$B$2*0.0005</f>
        <v>0.0005</v>
      </c>
      <c r="E30" t="s">
        <v>27</v>
      </c>
    </row>
    <row r="31">
      <c r="A31">
        <v>3</v>
      </c>
      <c r="B31" t="s">
        <v>167</v>
      </c>
      <c r="C31" t="s">
        <v>139</v>
      </c>
      <c r="D31" s="6">
        <f>'Besoins'!$B$2*0.0005</f>
        <v>0.0005</v>
      </c>
      <c r="E31" t="s">
        <v>27</v>
      </c>
    </row>
    <row r="32">
      <c r="A32">
        <v>3</v>
      </c>
      <c r="B32" t="s">
        <v>168</v>
      </c>
      <c r="C32" t="s">
        <v>139</v>
      </c>
      <c r="D32" s="6">
        <f>'Besoins'!$B$2*0.05</f>
        <v>0.05</v>
      </c>
      <c r="E32" t="s">
        <v>3</v>
      </c>
    </row>
    <row r="33">
      <c r="A33">
        <v>3</v>
      </c>
      <c r="B33" t="s">
        <v>169</v>
      </c>
      <c r="C33" t="s">
        <v>139</v>
      </c>
      <c r="D33" s="6">
        <f>'Besoins'!$B$2*0.0005</f>
        <v>0.0005</v>
      </c>
      <c r="E33" t="s">
        <v>27</v>
      </c>
    </row>
    <row r="34">
      <c r="A34">
        <v>3</v>
      </c>
      <c r="B34" t="s">
        <v>170</v>
      </c>
      <c r="C34" t="s">
        <v>139</v>
      </c>
      <c r="D34" s="6">
        <f>'Besoins'!$B$2*0.0005</f>
        <v>0.0005</v>
      </c>
      <c r="E34" t="s">
        <v>27</v>
      </c>
    </row>
    <row r="35">
      <c r="A35">
        <v>2</v>
      </c>
      <c r="B35" t="s">
        <v>171</v>
      </c>
      <c r="C35" t="s">
        <v>137</v>
      </c>
      <c r="D35" s="6">
        <f>'Besoins'!$B$2*0.06</f>
        <v>0.06</v>
      </c>
      <c r="E35" t="s">
        <v>27</v>
      </c>
    </row>
    <row r="36">
      <c r="A36">
        <v>3</v>
      </c>
      <c r="B36" t="s">
        <v>172</v>
      </c>
      <c r="C36" t="s">
        <v>139</v>
      </c>
      <c r="D36" s="6">
        <f>'Besoins'!$B$2*0.03</f>
        <v>0.03</v>
      </c>
      <c r="E36" t="s">
        <v>27</v>
      </c>
    </row>
    <row r="37">
      <c r="A37">
        <v>3</v>
      </c>
      <c r="B37" t="s">
        <v>173</v>
      </c>
      <c r="C37" t="s">
        <v>139</v>
      </c>
      <c r="D37" s="6">
        <f>'Besoins'!$B$2*0.03</f>
        <v>0.03</v>
      </c>
      <c r="E37" t="s">
        <v>27</v>
      </c>
    </row>
    <row r="38">
      <c r="A38">
        <v>2</v>
      </c>
      <c r="B38" t="s">
        <v>174</v>
      </c>
      <c r="C38" t="s">
        <v>139</v>
      </c>
      <c r="D38" s="6">
        <f>'Besoins'!$B$2*0.01</f>
        <v>0.01</v>
      </c>
      <c r="E38" t="s">
        <v>27</v>
      </c>
    </row>
    <row r="39">
      <c r="A39">
        <v>2</v>
      </c>
      <c r="B39" t="s">
        <v>175</v>
      </c>
      <c r="C39" t="s">
        <v>139</v>
      </c>
      <c r="D39" s="6">
        <f>'Besoins'!$B$2*0.0005</f>
        <v>0.0005</v>
      </c>
      <c r="E39" t="s">
        <v>27</v>
      </c>
    </row>
    <row r="40">
      <c r="A40">
        <v>1</v>
      </c>
      <c r="B40" t="s">
        <v>176</v>
      </c>
      <c r="C40" t="s">
        <v>139</v>
      </c>
      <c r="D40" s="6">
        <f>'Besoins'!$B$2*0.2</f>
        <v>0.2</v>
      </c>
      <c r="E40" t="s">
        <v>3</v>
      </c>
    </row>
    <row r="41">
      <c r="A41">
        <v>1</v>
      </c>
      <c r="B41" t="s">
        <v>177</v>
      </c>
      <c r="C41" t="s">
        <v>139</v>
      </c>
      <c r="D41" s="6">
        <f>'Besoins'!$B$2*0.05</f>
        <v>0.05</v>
      </c>
      <c r="E41" t="s">
        <v>27</v>
      </c>
    </row>
    <row r="42">
      <c r="A42">
        <v>1</v>
      </c>
      <c r="B42" t="s">
        <v>178</v>
      </c>
      <c r="C42" t="s">
        <v>139</v>
      </c>
      <c r="D42" s="6">
        <f>'Besoins'!$B$2*1</f>
        <v>1</v>
      </c>
      <c r="E42" t="s">
        <v>23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86"/>
  <cols>
    <col min="1" max="1" width="22" customWidth="1"/>
    <col min="2" max="2" width="52" customWidth="1"/>
    <col min="3" max="3" width="14" customWidth="1"/>
    <col min="4" max="4" width="10" customWidth="1"/>
  </cols>
  <sheetData>
    <row r="1" customHeight="1" ht="24">
      <c r="A1" t="s" s="2">
        <v>179</v>
      </c>
      <c r="B1"/>
      <c r="C1"/>
      <c r="D1"/>
    </row>
    <row r="2">
      <c r="A2" t="str" s="13">
        <f>"00SAU_REC019 · CUI.SAU.AMERICAINE · référence : "&amp;Besoins!B3&amp;" "&amp;Besoins!C3&amp;" · multiplicateur réglable sur la feuille ""Besoins"""</f>
        <v>00SAU_REC019 · CUI.SAU.AMERICAINE · référence : 1 lt · multiplicateur réglable sur la feuille </v>
      </c>
      <c r="B2"/>
      <c r="C2"/>
      <c r="D2"/>
    </row>
    <row r="3">
      <c r="A3"/>
      <c r="B3"/>
      <c r="C3"/>
      <c r="D3"/>
    </row>
    <row r="4">
      <c r="A4" t="s" s="14">
        <v>180</v>
      </c>
      <c r="B4"/>
      <c r="C4"/>
      <c r="D4"/>
    </row>
    <row r="5">
      <c r="A5" t="s" s="15">
        <v>181</v>
      </c>
      <c r="B5" t="str" s="12">
        <f>"[METTRE EN PLACE] "&amp;Procedure!D2</f>
        <v>[METTRE EN PLACE] Mettre en place — Peser, mesurer et contrôler les denrées.</v>
      </c>
      <c r="C5"/>
      <c r="D5"/>
    </row>
    <row r="6">
      <c r="A6"/>
      <c r="B6" t="str" s="16">
        <f>"ℹ "&amp;Procedure!E2</f>
        <v>ℹ</v>
      </c>
      <c r="C6"/>
      <c r="D6"/>
    </row>
    <row r="7">
      <c r="A7" t="s" s="15">
        <v>182</v>
      </c>
      <c r="B7" t="str" s="12">
        <f>"[CHÂTRER] "&amp;Procedure!D3</f>
        <v>[CHÂTRER] Laver, brosser et châtrer les écrevisses. Les égoutter soigneusement.</v>
      </c>
      <c r="C7"/>
      <c r="D7"/>
    </row>
    <row r="8">
      <c r="A8"/>
      <c r="B8" t="str">
        <f>Besoins!B24</f>
        <v>Écrevisses vivantes</v>
      </c>
      <c r="C8" s="6">
        <f>Besoins!E24</f>
        <v>1</v>
      </c>
      <c r="D8" t="str">
        <f>Besoins!F24</f>
        <v>kg</v>
      </c>
    </row>
    <row r="9">
      <c r="A9" t="s" s="15">
        <v>183</v>
      </c>
      <c r="B9" t="str" s="12">
        <f>"[ÉPLUCHER] "&amp;Procedure!D4</f>
        <v>[ÉPLUCHER] Éplucher, laver et tailler les légumes de la garniture aromatique.</v>
      </c>
      <c r="C9"/>
      <c r="D9"/>
    </row>
    <row r="10">
      <c r="A10"/>
      <c r="B10" t="s">
        <v>184</v>
      </c>
      <c r="C10" s="6">
        <f>'Besoins'!$B$2*0.1</f>
        <v>0.1</v>
      </c>
      <c r="D10" t="s">
        <v>27</v>
      </c>
    </row>
    <row r="11">
      <c r="A11"/>
      <c r="B11" t="s">
        <v>185</v>
      </c>
      <c r="C11" s="6">
        <f>'Besoins'!$B$2*0.1</f>
        <v>0.1</v>
      </c>
      <c r="D11" t="s">
        <v>27</v>
      </c>
    </row>
    <row r="12">
      <c r="A12"/>
      <c r="B12" t="s">
        <v>186</v>
      </c>
      <c r="C12" s="6">
        <f>'Besoins'!$B$2*0.4</f>
        <v>0.4</v>
      </c>
      <c r="D12" t="s">
        <v>27</v>
      </c>
    </row>
    <row r="13">
      <c r="A13"/>
      <c r="B13" t="str">
        <f>Besoins!B22</f>
        <v>TOMATE ronde Espagne cat.I 67-82mm</v>
      </c>
      <c r="C13" s="6">
        <f>Besoins!E22</f>
        <v>0.4</v>
      </c>
      <c r="D13" t="str">
        <f>Besoins!F22</f>
        <v>kg</v>
      </c>
    </row>
    <row r="14">
      <c r="A14"/>
      <c r="B14" t="str">
        <f>Besoins!B9</f>
        <v>concentré de tomates</v>
      </c>
      <c r="C14" s="6">
        <f>Besoins!E9</f>
        <v>0.04</v>
      </c>
      <c r="D14" t="str">
        <f>Besoins!F9</f>
        <v>kg</v>
      </c>
    </row>
    <row r="15">
      <c r="A15"/>
      <c r="B15" t="s">
        <v>187</v>
      </c>
      <c r="C15" s="6">
        <f>'Besoins'!$B$2*1</f>
        <v>1</v>
      </c>
      <c r="D15" t="s">
        <v>23</v>
      </c>
    </row>
    <row r="16">
      <c r="A16" t="s" s="15">
        <v>188</v>
      </c>
      <c r="B16" t="str" s="12">
        <f>"[SAUTER] "&amp;Procedure!D5</f>
        <v>[SAUTER] Marquer la sauce Nantua en cuisson — Dans une sauteuse ou un rondeau, faire revenir vivement les écrevisses au beurre clarifié jusqu'à ce qu'elles deviennent rouge vif. Ajouter la garniture aromatique et la laisser suer quelques minutes. Flamber avec le cognac. Déglacer avec le vin blanc et le faire réduire de deux tiers. Mouiller avec le fumet de poisson. Ajouter les tomates concassées, le concentré et le bouquet garni. Assaisonner et porter à ébullition. Laisser cuire à faible ébullition en écumant.</v>
      </c>
      <c r="C16"/>
      <c r="D16"/>
    </row>
    <row r="17">
      <c r="A17"/>
      <c r="B17" t="str">
        <f>Besoins!B24</f>
        <v>Écrevisses vivantes</v>
      </c>
      <c r="C17" s="6">
        <f>Besoins!E24</f>
        <v>1</v>
      </c>
      <c r="D17" t="str">
        <f>Besoins!F24</f>
        <v>kg</v>
      </c>
    </row>
    <row r="18">
      <c r="A18"/>
      <c r="B18" t="s">
        <v>189</v>
      </c>
      <c r="C18" s="6">
        <f>'Besoins'!$B$2*0.05</f>
        <v>0.05</v>
      </c>
      <c r="D18" t="s">
        <v>27</v>
      </c>
    </row>
    <row r="19">
      <c r="A19"/>
      <c r="B19" t="s">
        <v>184</v>
      </c>
      <c r="C19" s="6">
        <f>'Besoins'!$B$2*0.1</f>
        <v>0.1</v>
      </c>
      <c r="D19" t="s">
        <v>27</v>
      </c>
    </row>
    <row r="20">
      <c r="A20"/>
      <c r="B20" t="s">
        <v>185</v>
      </c>
      <c r="C20" s="6">
        <f>'Besoins'!$B$2*0.1</f>
        <v>0.1</v>
      </c>
      <c r="D20" t="s">
        <v>27</v>
      </c>
    </row>
    <row r="21">
      <c r="A21"/>
      <c r="B21" t="s">
        <v>186</v>
      </c>
      <c r="C21" s="6">
        <f>'Besoins'!$B$2*0.4</f>
        <v>0.4</v>
      </c>
      <c r="D21" t="s">
        <v>27</v>
      </c>
    </row>
    <row r="22">
      <c r="A22"/>
      <c r="B22" t="str">
        <f>Besoins!B22</f>
        <v>TOMATE ronde Espagne cat.I 67-82mm</v>
      </c>
      <c r="C22" s="6">
        <f>Besoins!E22</f>
        <v>0.4</v>
      </c>
      <c r="D22" t="str">
        <f>Besoins!F22</f>
        <v>kg</v>
      </c>
    </row>
    <row r="23">
      <c r="A23"/>
      <c r="B23" t="str">
        <f>Besoins!B9</f>
        <v>concentré de tomates</v>
      </c>
      <c r="C23" s="6">
        <f>Besoins!E9</f>
        <v>0.04</v>
      </c>
      <c r="D23" t="str">
        <f>Besoins!F9</f>
        <v>kg</v>
      </c>
    </row>
    <row r="24">
      <c r="A24"/>
      <c r="B24" t="str">
        <f>Besoins!B7</f>
        <v>Cognac VS (flambé, sauce)</v>
      </c>
      <c r="C24" s="6">
        <f>Besoins!E7</f>
        <v>0.05</v>
      </c>
      <c r="D24" t="str">
        <f>Besoins!F7</f>
        <v>lt</v>
      </c>
    </row>
    <row r="25">
      <c r="A25"/>
      <c r="B25" t="s">
        <v>190</v>
      </c>
      <c r="C25" s="6">
        <f>'Besoins'!$B$2*0.2</f>
        <v>0.2</v>
      </c>
      <c r="D25" t="s">
        <v>3</v>
      </c>
    </row>
    <row r="26">
      <c r="A26"/>
      <c r="B26" t="s">
        <v>191</v>
      </c>
      <c r="C26" s="6">
        <f>'Besoins'!$B$2*0.8</f>
        <v>0.8</v>
      </c>
      <c r="D26" t="s">
        <v>3</v>
      </c>
    </row>
    <row r="27">
      <c r="A27"/>
      <c r="B27" t="s">
        <v>187</v>
      </c>
      <c r="C27" s="6">
        <f>'Besoins'!$B$2*1</f>
        <v>1</v>
      </c>
      <c r="D27" t="s">
        <v>23</v>
      </c>
    </row>
    <row r="28">
      <c r="A28"/>
      <c r="B28" t="str" s="16">
        <f>"ℹ "&amp;Procedure!E5</f>
        <v>ℹ</v>
      </c>
      <c r="C28"/>
      <c r="D28"/>
    </row>
    <row r="29">
      <c r="A29" t="s" s="15">
        <v>192</v>
      </c>
      <c r="B29" t="str" s="12">
        <f>"[ÉGOUTTER] "&amp;Procedure!D6</f>
        <v>[ÉGOUTTER] Égoutter les écrevisses et les décortiquer — Réserver les queues décortiquées pour une autre utilisation.</v>
      </c>
      <c r="C29"/>
      <c r="D29"/>
    </row>
    <row r="30">
      <c r="A30"/>
      <c r="B30" t="str">
        <f>Besoins!B24</f>
        <v>Écrevisses vivantes</v>
      </c>
      <c r="C30" s="6">
        <f>Besoins!E24</f>
        <v>1</v>
      </c>
      <c r="D30" t="str">
        <f>Besoins!F24</f>
        <v>kg</v>
      </c>
    </row>
    <row r="31">
      <c r="A31" t="s" s="15">
        <v>193</v>
      </c>
      <c r="B31" t="str" s="12">
        <f>"[CONCASSER] "&amp;Procedure!D7</f>
        <v>[CONCASSER] Broyer les carapaces à l'aide d'un pilon et les remettre en cuisson.</v>
      </c>
      <c r="C31"/>
      <c r="D31"/>
    </row>
    <row r="32">
      <c r="A32"/>
      <c r="B32" t="str">
        <f>Besoins!B24</f>
        <v>Écrevisses vivantes</v>
      </c>
      <c r="C32" s="6">
        <f>Besoins!E24</f>
        <v>1</v>
      </c>
      <c r="D32" t="str">
        <f>Besoins!F24</f>
        <v>kg</v>
      </c>
    </row>
    <row r="33">
      <c r="A33" t="s" s="15">
        <v>194</v>
      </c>
      <c r="B33" t="str" s="12">
        <f>"[RÉDUIRE] "&amp;Procedure!D8</f>
        <v>[RÉDUIRE] Laisser réduire doucement le fond de sauce Nantua.</v>
      </c>
      <c r="C33"/>
      <c r="D33"/>
    </row>
    <row r="34">
      <c r="A34" t="s" s="15">
        <v>195</v>
      </c>
      <c r="B34" t="str" s="12">
        <f>"[PASSER] "&amp;Procedure!D9</f>
        <v>[PASSER] Passer le fond de sauce au chinois ordinaire en foulant fortement.</v>
      </c>
      <c r="C34"/>
      <c r="D34"/>
    </row>
    <row r="35">
      <c r="A35" t="s" s="15">
        <v>196</v>
      </c>
      <c r="B35" t="str" s="12">
        <f>"[LIER] "&amp;Procedure!D10</f>
        <v>[LIER] Lier la sauce Nantua — Remettre le fond dans une sauteuse, le réduire si nécessaire. Ajouter le velouté de poisson et laisser réduire. Crémer, réduire à nouveau.</v>
      </c>
      <c r="C35"/>
      <c r="D35"/>
    </row>
    <row r="36">
      <c r="A36"/>
      <c r="B36" t="s">
        <v>197</v>
      </c>
      <c r="C36" s="6">
        <f>'Besoins'!$B$2*0.5</f>
        <v>0.5</v>
      </c>
      <c r="D36" t="s">
        <v>3</v>
      </c>
    </row>
    <row r="37">
      <c r="A37"/>
      <c r="B37" t="str">
        <f>Besoins!B16</f>
        <v>Crème liquide entière 35% MG UHT</v>
      </c>
      <c r="C37" s="6">
        <f>Besoins!E16</f>
        <v>0.2</v>
      </c>
      <c r="D37" t="str">
        <f>Besoins!F16</f>
        <v>lt</v>
      </c>
    </row>
    <row r="38">
      <c r="A38" t="s" s="15">
        <v>198</v>
      </c>
      <c r="B38" t="str" s="12">
        <f>"[VÉRIFIER] "&amp;Procedure!D11</f>
        <v>[VÉRIFIER] Vérifier l'onctuosité et l'assaisonnement.</v>
      </c>
      <c r="C38"/>
      <c r="D38"/>
    </row>
    <row r="39">
      <c r="A39"/>
      <c r="B39" t="str">
        <f>Besoins!B17</f>
        <v>Beurre d'écrevisses</v>
      </c>
      <c r="C39" s="6">
        <f>Besoins!E17</f>
        <v>0.05</v>
      </c>
      <c r="D39" t="str">
        <f>Besoins!F17</f>
        <v>kg</v>
      </c>
    </row>
    <row r="40">
      <c r="A40" t="s" s="15">
        <v>199</v>
      </c>
      <c r="B40" t="str" s="12">
        <f>"[MONTER] "&amp;Procedure!D12</f>
        <v>[MONTER] Monter la sauce au beurre ou au beurre d'écrevisses.</v>
      </c>
      <c r="C40"/>
      <c r="D40"/>
    </row>
    <row r="41">
      <c r="A41" t="s" s="15">
        <v>200</v>
      </c>
      <c r="B41" t="str" s="12">
        <f>"[PASSER] "&amp;Procedure!D13</f>
        <v>[PASSER] Passer la sauce au chinois étamine — La tamponner en surface et la réserver à couvert au bain-marie, ou refroidir rapidement.</v>
      </c>
      <c r="C41"/>
      <c r="D41"/>
    </row>
    <row r="42">
      <c r="A42"/>
      <c r="B42" t="str" s="16">
        <f>"ℹ "&amp;Procedure!E13</f>
        <v>ℹ</v>
      </c>
      <c r="C42"/>
      <c r="D42"/>
    </row>
    <row r="43">
      <c r="A43"/>
      <c r="B43"/>
      <c r="C43"/>
      <c r="D43"/>
    </row>
    <row r="44">
      <c r="A44" t="s" s="14">
        <v>201</v>
      </c>
      <c r="B44"/>
      <c r="C44"/>
      <c r="D44"/>
    </row>
    <row r="45">
      <c r="A45" t="s" s="15">
        <v>181</v>
      </c>
      <c r="B45" t="str" s="12">
        <f>"[CONCASSER] "&amp;Procedure!D14</f>
        <v>[CONCASSER] Concasser, dégorger rapidement et rincer les arêtes</v>
      </c>
      <c r="C45"/>
      <c r="D45"/>
    </row>
    <row r="46">
      <c r="A46"/>
      <c r="B46" t="str" s="16">
        <f>"ℹ "&amp;Procedure!E14</f>
        <v>ℹ</v>
      </c>
      <c r="C46"/>
      <c r="D46"/>
    </row>
    <row r="47">
      <c r="A47" t="s" s="15">
        <v>182</v>
      </c>
      <c r="B47" t="str" s="12">
        <f>"[ÉPLUCHER] "&amp;Procedure!D15</f>
        <v>[ÉPLUCHER] Éplucher et laver tous les légumes — émincer les éléments de la garniture</v>
      </c>
      <c r="C47"/>
      <c r="D47"/>
    </row>
    <row r="48">
      <c r="A48"/>
      <c r="B48" t="str" s="16">
        <f>"ℹ "&amp;Procedure!E15</f>
        <v>ℹ</v>
      </c>
      <c r="C48"/>
      <c r="D48"/>
    </row>
    <row r="49">
      <c r="A49" t="s" s="15">
        <v>183</v>
      </c>
      <c r="B49" t="str" s="12">
        <f>"[SUER] "&amp;Procedure!D16</f>
        <v>[SUER] Faire suer au beurre la garniture aromatique finement émincée</v>
      </c>
      <c r="C49"/>
      <c r="D49"/>
    </row>
    <row r="50">
      <c r="A50"/>
      <c r="B50" t="str" s="16">
        <f>"ℹ "&amp;Procedure!E16</f>
        <v>ℹ</v>
      </c>
      <c r="C50"/>
      <c r="D50"/>
    </row>
    <row r="51">
      <c r="A51" t="s" s="15">
        <v>188</v>
      </c>
      <c r="B51" t="str" s="12">
        <f>"[MOUILLER] "&amp;Procedure!D17</f>
        <v>[MOUILLER] Ajouter les arêtes soigneusement égouttées et mouiller</v>
      </c>
      <c r="C51"/>
      <c r="D51"/>
    </row>
    <row r="52">
      <c r="A52"/>
      <c r="B52" t="str" s="16">
        <f>"ℹ "&amp;Procedure!E17</f>
        <v>ℹ</v>
      </c>
      <c r="C52"/>
      <c r="D52"/>
    </row>
    <row r="53">
      <c r="A53" t="s" s="15">
        <v>192</v>
      </c>
      <c r="B53" t="str" s="12">
        <f>"[BOUILLIR] "&amp;Procedure!D18</f>
        <v>[BOUILLIR] Porter à ébullition, écumer fréquemment</v>
      </c>
      <c r="C53"/>
      <c r="D53"/>
    </row>
    <row r="54">
      <c r="A54"/>
      <c r="B54" t="str" s="16">
        <f>"ℹ "&amp;Procedure!E18</f>
        <v>ℹ</v>
      </c>
      <c r="C54"/>
      <c r="D54"/>
    </row>
    <row r="55">
      <c r="A55" t="s" s="15">
        <v>193</v>
      </c>
      <c r="B55" t="str" s="12">
        <f>"[FRÉMIR] "&amp;Procedure!D19</f>
        <v>[FRÉMIR] Laisser frémir pendant 20 à 25 minutes</v>
      </c>
      <c r="C55"/>
      <c r="D55"/>
    </row>
    <row r="56">
      <c r="A56"/>
      <c r="B56" t="str" s="16">
        <f>"ℹ "&amp;Procedure!E19</f>
        <v>ℹ</v>
      </c>
      <c r="C56"/>
      <c r="D56"/>
    </row>
    <row r="57">
      <c r="A57" t="s" s="15">
        <v>194</v>
      </c>
      <c r="B57" t="str" s="12">
        <f>"[PASSER] "&amp;Procedure!D20</f>
        <v>[PASSER] Passer le fumet de poisson au chinois étamine sans fouler</v>
      </c>
      <c r="C57"/>
      <c r="D57"/>
    </row>
    <row r="58">
      <c r="A58" t="s" s="15">
        <v>195</v>
      </c>
      <c r="B58" t="str" s="12">
        <f>"[REFROIDIR] "&amp;Procedure!D21</f>
        <v>[REFROIDIR] Refroidir le fumet rapidement</v>
      </c>
      <c r="C58"/>
      <c r="D58"/>
    </row>
    <row r="59">
      <c r="A59"/>
      <c r="B59" t="str" s="16">
        <f>"ℹ "&amp;Procedure!E21</f>
        <v>ℹ</v>
      </c>
      <c r="C59"/>
      <c r="D59"/>
    </row>
    <row r="60">
      <c r="A60"/>
      <c r="B60"/>
      <c r="C60"/>
      <c r="D60"/>
    </row>
    <row r="61">
      <c r="A61" t="s" s="14">
        <v>202</v>
      </c>
      <c r="B61"/>
      <c r="C61"/>
      <c r="D61"/>
    </row>
    <row r="62">
      <c r="A62" t="s" s="15">
        <v>181</v>
      </c>
      <c r="B62" t="str" s="12">
        <f>"[METTRE EN PLACE] "&amp;Procedure!D22</f>
        <v>[METTRE EN PLACE] Mettre en place — Peser, mesurer et contrôler les denrées.</v>
      </c>
      <c r="C62"/>
      <c r="D62"/>
    </row>
    <row r="63">
      <c r="A63" t="s" s="15">
        <v>182</v>
      </c>
      <c r="B63" t="str" s="12">
        <f>"[RÉALISER] "&amp;Procedure!D23</f>
        <v>[RÉALISER] Réaliser le Roux Blanc et le refroidir — Le réaliser dans une sauteuse suffisamment grande. Arrêter la cuisson lorsqu'il blanchit et devient mousseux. Le laisser refroidir.</v>
      </c>
      <c r="C63"/>
      <c r="D63"/>
    </row>
    <row r="64">
      <c r="A64"/>
      <c r="B64" t="s">
        <v>203</v>
      </c>
      <c r="C64" s="6">
        <f>'Besoins'!$B$2*0.06</f>
        <v>0.06</v>
      </c>
      <c r="D64" t="s">
        <v>27</v>
      </c>
    </row>
    <row r="65">
      <c r="A65" t="s" s="15">
        <v>183</v>
      </c>
      <c r="B65" t="str" s="12">
        <f>"[PORTER] "&amp;Procedure!D24</f>
        <v>[PORTER] Porter le Fumet de Poisson à ébullition.</v>
      </c>
      <c r="C65"/>
      <c r="D65"/>
    </row>
    <row r="66">
      <c r="A66"/>
      <c r="B66" t="s">
        <v>191</v>
      </c>
      <c r="C66" s="6">
        <f>'Besoins'!$B$2*0.5</f>
        <v>0.5</v>
      </c>
      <c r="D66" t="s">
        <v>3</v>
      </c>
    </row>
    <row r="67">
      <c r="A67" t="s" s="15">
        <v>188</v>
      </c>
      <c r="B67" t="str" s="12">
        <f>"[VERSER] "&amp;Procedure!D25</f>
        <v>[VERSER] Confectionner le velouté — Verser la moitié du fumet bouillant en une seule fois sur le roux froid. Mélanger hors du feu au fouet à sauce. Verser progressivement le reste sans arrêter de remuer. La consistance doit être lisse, homogène et sans grumeaux.</v>
      </c>
      <c r="C67"/>
      <c r="D67"/>
    </row>
    <row r="68">
      <c r="A68"/>
      <c r="B68" t="s">
        <v>191</v>
      </c>
      <c r="C68" s="6">
        <f>'Besoins'!$B$2*0.5</f>
        <v>0.5</v>
      </c>
      <c r="D68" t="s">
        <v>3</v>
      </c>
    </row>
    <row r="69">
      <c r="A69"/>
      <c r="B69" t="s">
        <v>203</v>
      </c>
      <c r="C69" s="6">
        <f>'Besoins'!$B$2*0.06</f>
        <v>0.06</v>
      </c>
      <c r="D69" t="s">
        <v>27</v>
      </c>
    </row>
    <row r="70">
      <c r="A70"/>
      <c r="B70" t="str">
        <f>Besoins!B11</f>
        <v>Piment de Cayenne</v>
      </c>
      <c r="C70" s="6">
        <f>Besoins!E11</f>
        <v>0.0005</v>
      </c>
      <c r="D70" t="str">
        <f>Besoins!F11</f>
        <v>kg</v>
      </c>
    </row>
    <row r="71">
      <c r="A71" t="s" s="15">
        <v>192</v>
      </c>
      <c r="B71" t="str" s="12">
        <f>"[ASSAISONNER] "&amp;Procedure!D26</f>
        <v>[ASSAISONNER] Assaisonner et cuire — Assaisonner. Porter à ébullition. Laisser réduire très doucement en remuant de temps à autre.</v>
      </c>
      <c r="C71"/>
      <c r="D71"/>
    </row>
    <row r="72">
      <c r="A72"/>
      <c r="B72" t="str" s="16">
        <f>"ℹ "&amp;Procedure!E26</f>
        <v>ℹ</v>
      </c>
      <c r="C72"/>
      <c r="D72"/>
    </row>
    <row r="73">
      <c r="A73" t="s" s="15">
        <v>193</v>
      </c>
      <c r="B73" t="str" s="12">
        <f>"[PASSER] "&amp;Procedure!D27</f>
        <v>[PASSER] Passer au chinois étamine, corner les bords et beurrer en surface. Réserver à couvert au bain-marie, ou refroidir rapidement.</v>
      </c>
      <c r="C73"/>
      <c r="D73"/>
    </row>
    <row r="74">
      <c r="A74"/>
      <c r="B74" t="s">
        <v>189</v>
      </c>
      <c r="C74" s="6">
        <f>'Besoins'!$B$2*0.01</f>
        <v>0.01</v>
      </c>
      <c r="D74" t="s">
        <v>27</v>
      </c>
    </row>
    <row r="75">
      <c r="A75"/>
      <c r="B75" t="str" s="16">
        <f>"ℹ "&amp;Procedure!E27</f>
        <v>ℹ</v>
      </c>
      <c r="C75"/>
      <c r="D75"/>
    </row>
    <row r="76">
      <c r="A76"/>
      <c r="B76"/>
      <c r="C76"/>
      <c r="D76"/>
    </row>
    <row r="77">
      <c r="A77" t="s" s="14">
        <v>204</v>
      </c>
      <c r="B77"/>
      <c r="C77"/>
      <c r="D77"/>
    </row>
    <row r="78">
      <c r="A78" t="s" s="15">
        <v>181</v>
      </c>
      <c r="B78" t="str" s="12">
        <f>"[METTRE EN PLACE] "&amp;Procedure!D28</f>
        <v>[METTRE EN PLACE] Mettre en place — Peser, mesurer et contrôler les denrées. Tamiser la farine. Découper le beurre en parcelles.</v>
      </c>
      <c r="C78"/>
      <c r="D78"/>
    </row>
    <row r="79">
      <c r="A79" t="s" s="15">
        <v>182</v>
      </c>
      <c r="B79" t="str" s="12">
        <f>"[ÉTUVER] "&amp;Procedure!D29</f>
        <v>[ÉTUVER] Réaliser le roux — Faire fondre le beurre en parcelles dans une sauteuse suffisamment grande. Ajouter la farine tamisée dès que le beurre est fondu. Mélanger à l'aide d'une spatule ou d'un fouet à sauce jusqu'à obtenir un mélange lisse et homogène.</v>
      </c>
      <c r="C79"/>
      <c r="D79"/>
    </row>
    <row r="80">
      <c r="A80"/>
      <c r="B80" t="s">
        <v>189</v>
      </c>
      <c r="C80" s="6">
        <f>'Besoins'!$B$2*0.03</f>
        <v>0.03</v>
      </c>
      <c r="D80" t="s">
        <v>27</v>
      </c>
    </row>
    <row r="81">
      <c r="A81"/>
      <c r="B81" t="str">
        <f>Besoins!B10</f>
        <v>farine de blé tamisée type 55</v>
      </c>
      <c r="C81" s="6">
        <f>Besoins!E10</f>
        <v>0.03</v>
      </c>
      <c r="D81" t="str">
        <f>Besoins!F10</f>
        <v>kg</v>
      </c>
    </row>
    <row r="82">
      <c r="A82" t="s" s="15">
        <v>183</v>
      </c>
      <c r="B82" t="str" s="12">
        <f>"[RÉDUIRE] "&amp;Procedure!D30</f>
        <v>[RÉDUIRE] Cuire le roux blanc — Cuire très doucement à feu réduit sans arrêter de mélanger. Arrêter la cuisson lorsqu'il blanchit et devient mousseux — on dit alors qu'il « fleurit ».</v>
      </c>
      <c r="C82"/>
      <c r="D82"/>
    </row>
    <row r="83">
      <c r="A83"/>
      <c r="B83" t="str" s="16">
        <f>"ℹ "&amp;Procedure!E30</f>
        <v>ℹ</v>
      </c>
      <c r="C83"/>
      <c r="D83"/>
    </row>
    <row r="84">
      <c r="A84" t="s" s="15">
        <v>188</v>
      </c>
      <c r="B84" t="str" s="12">
        <f>"[REFROIDIR] "&amp;Procedure!D31</f>
        <v>[REFROIDIR] Refroidir rapidement — Retirer la sauteuse du feu. Si nécessaire, plonger le fond dans une plaque d'eau froide pour stopper la cuisson.</v>
      </c>
      <c r="C84"/>
      <c r="D84"/>
    </row>
    <row r="85">
      <c r="A85"/>
      <c r="B85"/>
      <c r="C85"/>
      <c r="D85"/>
    </row>
    <row r="86">
      <c r="A86" t="s" s="17">
        <v>205</v>
      </c>
      <c r="B86"/>
      <c r="C86"/>
      <c r="D86"/>
    </row>
  </sheetData>
  <sheetProtection sheet="1"/>
  <mergeCells count="50">
    <mergeCell ref="A1:D1"/>
    <mergeCell ref="A2:D2"/>
    <mergeCell ref="A4:D4"/>
    <mergeCell ref="B5:D5"/>
    <mergeCell ref="B6:D6"/>
    <mergeCell ref="B7:D7"/>
    <mergeCell ref="B9:D9"/>
    <mergeCell ref="B16:D16"/>
    <mergeCell ref="B28:D28"/>
    <mergeCell ref="B29:D29"/>
    <mergeCell ref="B31:D31"/>
    <mergeCell ref="B33:D33"/>
    <mergeCell ref="B34:D34"/>
    <mergeCell ref="B35:D35"/>
    <mergeCell ref="B38:D38"/>
    <mergeCell ref="B40:D40"/>
    <mergeCell ref="B41:D41"/>
    <mergeCell ref="B42:D42"/>
    <mergeCell ref="A44:D44"/>
    <mergeCell ref="B45:D45"/>
    <mergeCell ref="B46:D46"/>
    <mergeCell ref="B47:D47"/>
    <mergeCell ref="B48:D48"/>
    <mergeCell ref="B49:D49"/>
    <mergeCell ref="B50:D50"/>
    <mergeCell ref="B51:D51"/>
    <mergeCell ref="B52:D52"/>
    <mergeCell ref="B53:D53"/>
    <mergeCell ref="B54:D54"/>
    <mergeCell ref="B55:D55"/>
    <mergeCell ref="B56:D56"/>
    <mergeCell ref="B57:D57"/>
    <mergeCell ref="B58:D58"/>
    <mergeCell ref="B59:D59"/>
    <mergeCell ref="A61:D61"/>
    <mergeCell ref="B62:D62"/>
    <mergeCell ref="B63:D63"/>
    <mergeCell ref="B65:D65"/>
    <mergeCell ref="B67:D67"/>
    <mergeCell ref="B71:D71"/>
    <mergeCell ref="B72:D72"/>
    <mergeCell ref="B73:D73"/>
    <mergeCell ref="B75:D75"/>
    <mergeCell ref="A77:D77"/>
    <mergeCell ref="B78:D78"/>
    <mergeCell ref="B79:D79"/>
    <mergeCell ref="B82:D82"/>
    <mergeCell ref="B83:D83"/>
    <mergeCell ref="B84:D84"/>
    <mergeCell ref="A86:D8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2026-09-15T13:24:16Z</dcterms:created>
  <dc:title>Sauce Nantua</dc:title>
  <dc:subject/>
  <dc:creator>CUIS.web</dc:creator>
  <cp:lastModifiedBy/>
  <cp:keywords/>
  <dc:description>Export automatique — moteur récursif d'origine : Bernard Vandendaele</dc:description>
  <cp:category/>
  <dc:language>en-US</dc:language>
  <dcterms:modified xsi:type="dcterms:W3CDTF">2026-09-15T13:24:16Z</dcterms:modified>
  <cp:revision>1</cp:revision>
</cp:coreProperties>
</file>