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<sst xmlns="http://schemas.openxmlformats.org/spreadsheetml/2006/main" count="227" uniqueCount="227">
  <si>
    <t>Fiche technique</t>
  </si>
  <si>
    <t>Nom</t>
  </si>
  <si>
    <t>SAUCE AMÉRICAINE</t>
  </si>
  <si>
    <t>Code</t>
  </si>
  <si>
    <t>GRO_CDR_B292</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</si>
  <si>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</si>
  <si>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</si>
  <si>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</si>
  <si>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</si>
  <si>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</si>
  <si>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</si>
  <si>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</si>
  <si>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</si>
  <si>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</si>
  <si>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</si>
  <si>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</si>
  <si>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</si>
  <si>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</si>
  <si>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</si>
  <si>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</si>
  <si>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</si>
  <si>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16:45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</si>
  <si>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</si>
  <si>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</si>
  <si>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</si>
  <si>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</si>
  <si>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</si>
  <si>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</si>
  <si>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</si>
  <si>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</si>
  <si>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</si>
  <si>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</si>
  <si>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</si>
  <si>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</si>
  <si>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</si>
  <si>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ALC-COGNAC</t>
  </si>
  <si>
    <t>Cognac VS (flambé, sauce)</t>
  </si>
  <si>
    <t>Spiritueux et liqueurs cuisine</t>
  </si>
  <si>
    <t>RNME1014107</t>
  </si>
  <si>
    <t>Vin blanc bib 10L UE</t>
  </si>
  <si>
    <t>Vins et bières de cuisson</t>
  </si>
  <si>
    <t>u</t>
  </si>
  <si>
    <t>CONC-TOMATE</t>
  </si>
  <si>
    <t>Concentré de tomate double</t>
  </si>
  <si>
    <t>Concentrés et purées cuisines</t>
  </si>
  <si>
    <t>pc</t>
  </si>
  <si>
    <t>EPI-PIMENT-CAYE</t>
  </si>
  <si>
    <t>Piment de Cayenne</t>
  </si>
  <si>
    <t>Épices en poudre et graines</t>
  </si>
  <si>
    <t>kg</t>
  </si>
  <si>
    <t>EPI-POIVRE-GRAIN</t>
  </si>
  <si>
    <t>Poivre noir en grains entiers</t>
  </si>
  <si>
    <t>HER-LAURIER</t>
  </si>
  <si>
    <t>Laurier sauce feuilles</t>
  </si>
  <si>
    <t>Herbes aromatiques séchées</t>
  </si>
  <si>
    <t>HER-THYM</t>
  </si>
  <si>
    <t>Thym séché</t>
  </si>
  <si>
    <t>FAR-T55</t>
  </si>
  <si>
    <t>Farine de blé T55</t>
  </si>
  <si>
    <t>Farines de blé</t>
  </si>
  <si>
    <t>HUI-TOURNESOL</t>
  </si>
  <si>
    <t>Huile de tournesol raffinée vrac</t>
  </si>
  <si>
    <t>Huiles végétales</t>
  </si>
  <si>
    <t>BEU-CUISINE</t>
  </si>
  <si>
    <t>Beurre de cuisine bloc 10 kg</t>
  </si>
  <si>
    <t>Beurres et margarines</t>
  </si>
  <si>
    <t>BEU-DOUX</t>
  </si>
  <si>
    <t>Beurre doux 82% MG plaquette</t>
  </si>
  <si>
    <t>RNM17710123</t>
  </si>
  <si>
    <t>AIL frais France cat.I 60-80mm</t>
  </si>
  <si>
    <t>Légumes</t>
  </si>
  <si>
    <t>RNM0420123</t>
  </si>
  <si>
    <t>CAROTTE France extra colis 12kg</t>
  </si>
  <si>
    <t>RNM0020160</t>
  </si>
  <si>
    <t>CERFEUIL France botte</t>
  </si>
  <si>
    <t>bte</t>
  </si>
  <si>
    <t>RNM0440123</t>
  </si>
  <si>
    <t>ÉCHALOTE France cat.I</t>
  </si>
  <si>
    <t>RNM1940160</t>
  </si>
  <si>
    <t>ESTRAGON France botte</t>
  </si>
  <si>
    <t>RNM27820123</t>
  </si>
  <si>
    <t>OIGNON jaune France cat.I 60-80mm</t>
  </si>
  <si>
    <t>00002622</t>
  </si>
  <si>
    <t>Parures et pieds de champignons</t>
  </si>
  <si>
    <t>RNM6520160</t>
  </si>
  <si>
    <t>PERSIL simple France botte</t>
  </si>
  <si>
    <t>RNM9360123</t>
  </si>
  <si>
    <t>TOMATE ronde Maroc cat.I 67-82mm</t>
  </si>
  <si>
    <t>00002608</t>
  </si>
  <si>
    <t>Arêtes et parures de poisson</t>
  </si>
  <si>
    <t>Poissons et fruits de mer</t>
  </si>
  <si>
    <t>00SAU_MP001</t>
  </si>
  <si>
    <t>Étrilles vivantes</t>
  </si>
  <si>
    <t>Total</t>
  </si>
  <si>
    <t>Niveau</t>
  </si>
  <si>
    <t>Composant</t>
  </si>
  <si>
    <t>Type</t>
  </si>
  <si>
    <t>Quantité (pour 1 lt)</t>
  </si>
  <si>
    <t>recette</t>
  </si>
  <si>
    <t>Sauce américaine et dérivées</t>
  </si>
  <si>
    <t xml:space="preserve">    ↳ Étrilles vivantes</t>
  </si>
  <si>
    <t>matiere</t>
  </si>
  <si>
    <t xml:space="preserve">    ↳ Huile de tournesol raffinée vrac</t>
  </si>
  <si>
    <t xml:space="preserve">    ↳ Beurre de cuisine bloc 10 kg</t>
  </si>
  <si>
    <t xml:space="preserve">    ↳ CAROTTE France extra colis 12kg</t>
  </si>
  <si>
    <t xml:space="preserve">    ↳ OIGNON jaune France cat.I 60-80mm</t>
  </si>
  <si>
    <t xml:space="preserve">    ↳ ÉCHALOTE France cat.I</t>
  </si>
  <si>
    <t xml:space="preserve">    ↳ TOMATE ronde Maroc cat.I 67-82mm</t>
  </si>
  <si>
    <t xml:space="preserve">    ↳ Concentré de tomate — boîte 4/4 (collectivité)</t>
  </si>
  <si>
    <t>Préparations de base collectivité</t>
  </si>
  <si>
    <t xml:space="preserve">        ↳ Concentré de tomate double</t>
  </si>
  <si>
    <t xml:space="preserve">    ↳ AIL frais France cat.I 60-80mm</t>
  </si>
  <si>
    <t xml:space="preserve">    ↳ BOUQUET GARNI</t>
  </si>
  <si>
    <t>Préparations de base cuisine</t>
  </si>
  <si>
    <t xml:space="preserve">        ↳ PERSIL PLAT (KG)</t>
  </si>
  <si>
    <t>Conversions diverses</t>
  </si>
  <si>
    <t xml:space="preserve">            ↳ PERSIL simple France botte</t>
  </si>
  <si>
    <t xml:space="preserve">        ↳ Thym séché</t>
  </si>
  <si>
    <t xml:space="preserve">        ↳ Laurier sauce feuilles</t>
  </si>
  <si>
    <t xml:space="preserve">    ↳ Cognac VS (flambé, sauce)</t>
  </si>
  <si>
    <t xml:space="preserve">    ↳ VIN BLANC CUISSON (L)</t>
  </si>
  <si>
    <t xml:space="preserve">        ↳ Vin blanc bib 10L UE</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</si>
  <si>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</si>
  <si>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</si>
  <si>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</si>
  <si>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</si>
  <si>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</si>
  <si>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</si>
  <si>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extra colis 12kg</t>
  </si>
  <si>
    <t xml:space="preserve">        ↳ Parures et pieds de champignons</t>
  </si>
  <si>
    <t xml:space="preserve">        ↳ BOUQUET GARNI</t>
  </si>
  <si>
    <t xml:space="preserve">            ↳ PERSIL PLAT (KG)</t>
  </si>
  <si>
    <t xml:space="preserve">                ↳ PERSIL simple France botte</t>
  </si>
  <si>
    <t xml:space="preserve">            ↳ Thym séché</t>
  </si>
  <si>
    <t xml:space="preserve">            ↳ Laurier sauce feuilles</t>
  </si>
  <si>
    <t xml:space="preserve">        ↳ Eau (robinet - moy. France 2026)</t>
  </si>
  <si>
    <t xml:space="preserve">        ↳ VIN BLANC CUISSON (L)</t>
  </si>
  <si>
    <t xml:space="preserve">            ↳ Vin blanc bib 10L UE</t>
  </si>
  <si>
    <t xml:space="preserve">        ↳ Poivre noir en grains entiers</t>
  </si>
  <si>
    <t xml:space="preserve">    ↳ Beurre Manié</t>
  </si>
  <si>
    <t xml:space="preserve">        ↳ Beurre de cuisine bloc 10 kg</t>
  </si>
  <si>
    <t xml:space="preserve">        ↳ Farine de blé T55</t>
  </si>
  <si>
    <t xml:space="preserve">    ↳ ESTRAGON France botte</t>
  </si>
  <si>
    <t xml:space="preserve">    ↳ CERFEUIL France botte</t>
  </si>
  <si>
    <t xml:space="preserve">    ↳ Piment de Cayenne</t>
  </si>
  <si>
    <t>Recette</t>
  </si>
  <si>
    <t>#</t>
  </si>
  <si>
    <t>Verbe</t>
  </si>
  <si>
    <t>Étape</t>
  </si>
  <si>
    <t>Précision technique</t>
  </si>
  <si>
    <t>Durée</t>
  </si>
  <si>
    <t>METTRE EN PLACE</t>
  </si>
  <si>
    <t>Mettre en place le poste de travail — Peser, mesurer et contrôler les denrées.</t>
  </si>
  <si>
    <t>40 à 45 min</t>
  </si>
  <si>
    <t>LAVER</t>
  </si>
  <si>
    <t>Laver, brosser les étrilles ou les autres crustacés — Ils doivent être impérativement vivants. Les égoutter soigneusement.</t>
  </si>
  <si>
    <t>ÉPLUCHER</t>
  </si>
  <si>
    <t>Éplucher et laver soigneusement tous les légumes.</t>
  </si>
  <si>
    <t>CHAUFFER</t>
  </si>
  <si>
    <t>FLAMBER</t>
  </si>
  <si>
    <t>MOUILLER</t>
  </si>
  <si>
    <t>Égoutter les carapaces des crustacés — Les broyer à l'aide d'un pilon. Les remettre en cuisson durant une quinzaine de minutes supplémentaires.</t>
  </si>
  <si>
    <t>CUIRE</t>
  </si>
  <si>
    <t>Passer le fond de sauce américaine au chinois ordinaire en foulant fortement.</t>
  </si>
  <si>
    <t>15 à 20 min</t>
  </si>
  <si>
    <t>ÉGOUTTER</t>
  </si>
  <si>
    <t>Confectionner le beurre manié — Dans une petite calotte, mélanger le beurre en pommade et la farine.</t>
  </si>
  <si>
    <t>PASSER</t>
  </si>
  <si>
    <t>LIER</t>
  </si>
  <si>
    <t>+63°C ou +3°C max</t>
  </si>
  <si>
    <t>Concentré de tomate — boîte 4/4 (collectivité)</t>
  </si>
  <si>
    <t>BOUQUET GARNI</t>
  </si>
  <si>
    <t>TRIER</t>
  </si>
  <si>
    <t>Mise en place — Peser et mesurer toutes les denrées, vérifier leur fraîcheur.</t>
  </si>
  <si>
    <t>FOURRER</t>
  </si>
  <si>
    <t>FUMET DE POISSON</t>
  </si>
  <si>
    <t>CONCASSER</t>
  </si>
  <si>
    <t>Mise en place du poste de travail — Réunir les denrées, le matériel de préparation et de cuisson. Contrôler la fraîcheur et la qualité des produits.</t>
  </si>
  <si>
    <t>Ôter soigneusement tous les caillots de sang, les ouïes et les yeux des têtes</t>
  </si>
  <si>
    <t>Concasser, dégorger rapidement, rincer soigneusement les arêtes et les parures — Ôter tous les caillots de sang, les ouïes et les yeux des têtes.</t>
  </si>
  <si>
    <t>Émincer finement les échalotes, les oignons et tailler les carottes en paysanne</t>
  </si>
  <si>
    <t>SUER</t>
  </si>
  <si>
    <t>Suer sans coloration pendant quelques minutes</t>
  </si>
  <si>
    <t>Mouiller à hauteur des arêtes avec de l'eau froide et éventuellement le vin blanc</t>
  </si>
  <si>
    <t>BOUILLIR</t>
  </si>
  <si>
    <t>Passer le fumet au chinois étamine sans fouler.</t>
  </si>
  <si>
    <t>Écumer fréquemment au cours de la cuisson — saler très légèrement</t>
  </si>
  <si>
    <t>FRÉMIR</t>
  </si>
  <si>
    <t>Refroidir le fumet rapidement — Le placer dans un récipient d'eau glacée puis le réserver à couvert en enceinte réfrigérée à + 3 °C, 24 h au maximum.</t>
  </si>
  <si>
    <t>Ne pas dépasser 25 minutes — une ébullition prolongée risque de troubler le fumet</t>
  </si>
  <si>
    <t>23 min (prepa)</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</si>
  <si>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</si>
  <si>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</si>
  <si>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</si>
  <si>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</si>
  <si>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</si>
  <si>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</si>
  <si>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</si>
  <si>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SAUCE AMÉRICAINE</t>
  </si>
  <si>
    <t>SAUCE AMÉRICAINE  GRO_CDR_B292</t>
  </si>
  <si>
    <t>1.</t>
  </si>
  <si>
    <t>2.</t>
  </si>
  <si>
    <t>3.</t>
  </si>
  <si>
    <t>4.</t>
  </si>
  <si>
    <t xml:space="preserve">    CAROTTE France extra colis 12kg</t>
  </si>
  <si>
    <t xml:space="preserve">    OIGNON jaune France cat.I 60-80mm</t>
  </si>
  <si>
    <t xml:space="preserve">    ÉCHALOTE France cat.I</t>
  </si>
  <si>
    <t xml:space="preserve">    BOUQUET GARNI</t>
  </si>
  <si>
    <t>5.</t>
  </si>
  <si>
    <t xml:space="preserve">    Beurre de cuisine bloc 10 kg</t>
  </si>
  <si>
    <t xml:space="preserve">    Concentré de tomate — boîte 4/4 (collectivité)</t>
  </si>
  <si>
    <t xml:space="preserve">    VIN BLANC CUISSON (L) (conv.)</t>
  </si>
  <si>
    <t xml:space="preserve">    FUMET DE POISSON</t>
  </si>
  <si>
    <t>6.</t>
  </si>
  <si>
    <t>7.</t>
  </si>
  <si>
    <t>8.</t>
  </si>
  <si>
    <t xml:space="preserve">    Beurre Manié</t>
  </si>
  <si>
    <t>9.</t>
  </si>
  <si>
    <t>10.</t>
  </si>
  <si>
    <t>11.</t>
  </si>
  <si>
    <t>↳ Concentré de tomate — boîte 4/4 (collectivité)  GRO-CONC-TOMATE</t>
  </si>
  <si>
    <t>↳ BOUQUET GARNI  BPI-CUI-BGT-GRN</t>
  </si>
  <si>
    <t xml:space="preserve">    PERSIL PLAT (KG) (conv.)</t>
  </si>
  <si>
    <t xml:space="preserve">    Thym séché</t>
  </si>
  <si>
    <t xml:space="preserve">    Laurier sauce feuilles</t>
  </si>
  <si>
    <t>↳ FUMET DE POISSON  GRO_CDR_B266</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</si>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</sst>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13.892427272727</v>
      </c>
    </row>
    <row r="12">
      <c r="A12" t="s" s="3">
        <v>17</v>
      </c>
      <c r="B12" s="4">
        <v>13.892427272727</v>
      </c>
    </row>
    <row r="13">
      <c r="A13"/>
      <c r="B13"/>
    </row>
    <row r="14">
      <c r="A14" t="s" s="5">
        <v>18</v>
      </c>
      <c r="B14" t="s" s="5">
        <v>15</v>
      </c>
    </row>
    <row r="15">
      <c r="A15" t="s" s="5">
        <v>19</v>
      </c>
      <c r="B15" s="6">
        <v>13.892427272727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25</v>
      </c>
      <c r="G7" s="4">
        <f>E7*0.0043</f>
        <v>0.00645</v>
      </c>
    </row>
    <row r="8">
      <c r="A8" t="s">
        <v>35</v>
      </c>
      <c r="B8" t="s">
        <v>36</v>
      </c>
      <c r="C8" t="s">
        <v>37</v>
      </c>
      <c r="D8" s="9">
        <v>0.05</v>
      </c>
      <c r="E8" s="11">
        <f>D8*$B$2</f>
        <v>0.05</v>
      </c>
      <c r="F8" t="s">
        <v>25</v>
      </c>
      <c r="G8" s="4">
        <f>E8*28</f>
        <v>1.4</v>
      </c>
    </row>
    <row r="9">
      <c r="A9" t="s">
        <v>38</v>
      </c>
      <c r="B9" t="s">
        <v>39</v>
      </c>
      <c r="C9" t="s">
        <v>40</v>
      </c>
      <c r="D9" s="9">
        <v>0.035</v>
      </c>
      <c r="E9" s="11">
        <f>D9*$B$2</f>
        <v>0.035</v>
      </c>
      <c r="F9" t="s">
        <v>41</v>
      </c>
      <c r="G9" s="4">
        <f>E9*24.02</f>
        <v>0.8407</v>
      </c>
    </row>
    <row r="10">
      <c r="A10" t="s">
        <v>42</v>
      </c>
      <c r="B10" t="s">
        <v>43</v>
      </c>
      <c r="C10" t="s">
        <v>44</v>
      </c>
      <c r="D10" s="9">
        <v>0.045455</v>
      </c>
      <c r="E10" s="11">
        <f>D10*$B$2</f>
        <v>0.045455</v>
      </c>
      <c r="F10" t="s">
        <v>45</v>
      </c>
      <c r="G10" s="4">
        <f>E10*12.5998740013</f>
        <v>0.572727</v>
      </c>
    </row>
    <row r="11">
      <c r="A11" t="s">
        <v>46</v>
      </c>
      <c r="B11" t="s">
        <v>47</v>
      </c>
      <c r="C11" t="s">
        <v>48</v>
      </c>
      <c r="D11" s="9">
        <v>0.001</v>
      </c>
      <c r="E11" s="11">
        <f>D11*$B$2</f>
        <v>0.001</v>
      </c>
      <c r="F11" t="s">
        <v>49</v>
      </c>
      <c r="G11" s="4">
        <f>E11*9.8</f>
        <v>0.0098</v>
      </c>
    </row>
    <row r="12">
      <c r="A12" t="s">
        <v>50</v>
      </c>
      <c r="B12" t="s">
        <v>51</v>
      </c>
      <c r="C12" t="s">
        <v>48</v>
      </c>
      <c r="D12" s="9">
        <v>0.0015</v>
      </c>
      <c r="E12" s="11">
        <f>D12*$B$2</f>
        <v>0.0015</v>
      </c>
      <c r="F12" t="s">
        <v>49</v>
      </c>
      <c r="G12" s="4">
        <f>E12*12</f>
        <v>0.018</v>
      </c>
    </row>
    <row r="13">
      <c r="A13" t="s">
        <v>52</v>
      </c>
      <c r="B13" t="s">
        <v>53</v>
      </c>
      <c r="C13" t="s">
        <v>54</v>
      </c>
      <c r="D13" s="9">
        <v>0.0025</v>
      </c>
      <c r="E13" s="11">
        <f>D13*$B$2</f>
        <v>0.0025</v>
      </c>
      <c r="F13" t="s">
        <v>49</v>
      </c>
      <c r="G13" s="4">
        <f>E13*9.8</f>
        <v>0.0245</v>
      </c>
    </row>
    <row r="14">
      <c r="A14" t="s">
        <v>55</v>
      </c>
      <c r="B14" t="s">
        <v>56</v>
      </c>
      <c r="C14" t="s">
        <v>54</v>
      </c>
      <c r="D14" s="9">
        <v>0.0025</v>
      </c>
      <c r="E14" s="11">
        <f>D14*$B$2</f>
        <v>0.0025</v>
      </c>
      <c r="F14" t="s">
        <v>49</v>
      </c>
      <c r="G14" s="4">
        <f>E14*8.5</f>
        <v>0.02125</v>
      </c>
    </row>
    <row r="15">
      <c r="A15" t="s">
        <v>57</v>
      </c>
      <c r="B15" t="s">
        <v>58</v>
      </c>
      <c r="C15" t="s">
        <v>59</v>
      </c>
      <c r="D15" s="9">
        <v>0.05</v>
      </c>
      <c r="E15" s="11">
        <f>D15*$B$2</f>
        <v>0.05</v>
      </c>
      <c r="F15" t="s">
        <v>49</v>
      </c>
      <c r="G15" s="4">
        <f>E15*0.56</f>
        <v>0.028</v>
      </c>
    </row>
    <row r="16">
      <c r="A16" t="s">
        <v>60</v>
      </c>
      <c r="B16" t="s">
        <v>61</v>
      </c>
      <c r="C16" t="s">
        <v>62</v>
      </c>
      <c r="D16" s="9">
        <v>0.5</v>
      </c>
      <c r="E16" s="11">
        <f>D16*$B$2</f>
        <v>0.5</v>
      </c>
      <c r="F16" t="s">
        <v>25</v>
      </c>
      <c r="G16" s="4">
        <f>E16*1.05</f>
        <v>0.525</v>
      </c>
    </row>
    <row r="17">
      <c r="A17" t="s">
        <v>63</v>
      </c>
      <c r="B17" t="s">
        <v>64</v>
      </c>
      <c r="C17" t="s">
        <v>65</v>
      </c>
      <c r="D17" s="9">
        <v>0.12</v>
      </c>
      <c r="E17" s="11">
        <f>D17*$B$2</f>
        <v>0.12</v>
      </c>
      <c r="F17" t="s">
        <v>49</v>
      </c>
      <c r="G17" s="4">
        <f>E17*4.9</f>
        <v>0.588</v>
      </c>
    </row>
    <row r="18">
      <c r="A18" t="s">
        <v>66</v>
      </c>
      <c r="B18" t="s">
        <v>67</v>
      </c>
      <c r="C18" t="s">
        <v>65</v>
      </c>
      <c r="D18" s="9">
        <v>0.06</v>
      </c>
      <c r="E18" s="11">
        <f>D18*$B$2</f>
        <v>0.06</v>
      </c>
      <c r="F18" t="s">
        <v>49</v>
      </c>
      <c r="G18" s="4">
        <f>E18*5.2</f>
        <v>0.312</v>
      </c>
    </row>
    <row r="19">
      <c r="A19" t="s">
        <v>68</v>
      </c>
      <c r="B19" t="s">
        <v>69</v>
      </c>
      <c r="C19" t="s">
        <v>70</v>
      </c>
      <c r="D19" s="9">
        <v>0.02</v>
      </c>
      <c r="E19" s="11">
        <f>D19*$B$2</f>
        <v>0.02</v>
      </c>
      <c r="F19" t="s">
        <v>49</v>
      </c>
      <c r="G19" s="4">
        <f>E19*6.5</f>
        <v>0.13</v>
      </c>
    </row>
    <row r="20">
      <c r="A20" t="s">
        <v>71</v>
      </c>
      <c r="B20" t="s">
        <v>72</v>
      </c>
      <c r="C20" t="s">
        <v>70</v>
      </c>
      <c r="D20" s="9">
        <v>0.175</v>
      </c>
      <c r="E20" s="11">
        <f>D20*$B$2</f>
        <v>0.175</v>
      </c>
      <c r="F20" t="s">
        <v>49</v>
      </c>
      <c r="G20" s="4">
        <f>E20*1.1</f>
        <v>0.1925</v>
      </c>
    </row>
    <row r="21">
      <c r="A21" t="s">
        <v>73</v>
      </c>
      <c r="B21" t="s">
        <v>74</v>
      </c>
      <c r="C21" t="s">
        <v>70</v>
      </c>
      <c r="D21" s="9">
        <v>0.25</v>
      </c>
      <c r="E21" s="11">
        <f>D21*$B$2</f>
        <v>0.25</v>
      </c>
      <c r="F21" t="s">
        <v>75</v>
      </c>
      <c r="G21" s="4">
        <f>E21*0.6</f>
        <v>0.15</v>
      </c>
    </row>
    <row r="22">
      <c r="A22" t="s">
        <v>76</v>
      </c>
      <c r="B22" t="s">
        <v>77</v>
      </c>
      <c r="C22" t="s">
        <v>70</v>
      </c>
      <c r="D22" s="9">
        <v>0.085</v>
      </c>
      <c r="E22" s="11">
        <f>D22*$B$2</f>
        <v>0.085</v>
      </c>
      <c r="F22" t="s">
        <v>49</v>
      </c>
      <c r="G22" s="4">
        <f>E22*1.3</f>
        <v>0.1105</v>
      </c>
    </row>
    <row r="23">
      <c r="A23" t="s">
        <v>78</v>
      </c>
      <c r="B23" t="s">
        <v>79</v>
      </c>
      <c r="C23" t="s">
        <v>70</v>
      </c>
      <c r="D23" s="9">
        <v>0.25</v>
      </c>
      <c r="E23" s="11">
        <f>D23*$B$2</f>
        <v>0.25</v>
      </c>
      <c r="F23" t="s">
        <v>75</v>
      </c>
      <c r="G23" s="4">
        <f>E23*0.6</f>
        <v>0.15</v>
      </c>
    </row>
    <row r="24">
      <c r="A24" t="s">
        <v>80</v>
      </c>
      <c r="B24" t="s">
        <v>81</v>
      </c>
      <c r="C24" t="s">
        <v>70</v>
      </c>
      <c r="D24" s="9">
        <v>0.22</v>
      </c>
      <c r="E24" s="11">
        <f>D24*$B$2</f>
        <v>0.22</v>
      </c>
      <c r="F24" t="s">
        <v>49</v>
      </c>
      <c r="G24" s="4">
        <f>E24*0.4</f>
        <v>0.088</v>
      </c>
    </row>
    <row r="25">
      <c r="A25" t="s" s="12">
        <v>82</v>
      </c>
      <c r="B25" t="s">
        <v>83</v>
      </c>
      <c r="C25" t="s">
        <v>70</v>
      </c>
      <c r="D25" s="9">
        <v>0.03</v>
      </c>
      <c r="E25" s="11">
        <f>D25*$B$2</f>
        <v>0.03</v>
      </c>
      <c r="F25" t="s">
        <v>49</v>
      </c>
      <c r="G25" s="4">
        <f>E25*1</f>
        <v>0.03</v>
      </c>
    </row>
    <row r="26">
      <c r="A26" t="s">
        <v>84</v>
      </c>
      <c r="B26" t="s">
        <v>85</v>
      </c>
      <c r="C26" t="s">
        <v>70</v>
      </c>
      <c r="D26" s="9">
        <v>0.5</v>
      </c>
      <c r="E26" s="11">
        <f>D26*$B$2</f>
        <v>0.5</v>
      </c>
      <c r="F26" t="s">
        <v>75</v>
      </c>
      <c r="G26" s="4">
        <f>E26*0.45</f>
        <v>0.225</v>
      </c>
    </row>
    <row r="27">
      <c r="A27" t="s">
        <v>86</v>
      </c>
      <c r="B27" t="s">
        <v>87</v>
      </c>
      <c r="C27" t="s">
        <v>70</v>
      </c>
      <c r="D27" s="9">
        <v>0.4</v>
      </c>
      <c r="E27" s="11">
        <f>D27*$B$2</f>
        <v>0.4</v>
      </c>
      <c r="F27" t="s">
        <v>49</v>
      </c>
      <c r="G27" s="4">
        <f>E27*2.8</f>
        <v>1.12</v>
      </c>
    </row>
    <row r="28">
      <c r="A28" t="s" s="12">
        <v>88</v>
      </c>
      <c r="B28" t="s">
        <v>89</v>
      </c>
      <c r="C28" t="s">
        <v>90</v>
      </c>
      <c r="D28" s="9">
        <v>0.9</v>
      </c>
      <c r="E28" s="11">
        <f>D28*$B$2</f>
        <v>0.9</v>
      </c>
      <c r="F28" t="s">
        <v>49</v>
      </c>
      <c r="G28" s="4">
        <f>E28*1.5</f>
        <v>1.35</v>
      </c>
    </row>
    <row r="29">
      <c r="A29" t="s">
        <v>91</v>
      </c>
      <c r="B29" t="s">
        <v>92</v>
      </c>
      <c r="C29" t="s">
        <v>90</v>
      </c>
      <c r="D29" s="9">
        <v>1</v>
      </c>
      <c r="E29" s="11">
        <f>D29*$B$2</f>
        <v>1</v>
      </c>
      <c r="F29" t="s">
        <v>49</v>
      </c>
      <c r="G29" s="4">
        <f>E29*6</f>
        <v>6</v>
      </c>
    </row>
    <row r="30">
      <c r="A30"/>
      <c r="B30"/>
      <c r="C30"/>
      <c r="D30"/>
      <c r="E30"/>
      <c r="F30" t="s" s="3">
        <v>93</v>
      </c>
      <c r="G30" s="13">
        <f>SUM(G7:G29)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30</v>
      </c>
      <c r="F1" t="s" s="2">
        <v>5</v>
      </c>
    </row>
    <row r="2">
      <c r="A2">
        <v>0</v>
      </c>
      <c r="B2" t="s">
        <v>2</v>
      </c>
      <c r="C2" t="s">
        <v>98</v>
      </c>
      <c r="D2" s="11">
        <v>1</v>
      </c>
      <c r="E2" t="s">
        <v>25</v>
      </c>
      <c r="F2" t="s">
        <v>99</v>
      </c>
    </row>
    <row r="3">
      <c r="A3">
        <v>1</v>
      </c>
      <c r="B3" t="s">
        <v>100</v>
      </c>
      <c r="C3" t="s">
        <v>101</v>
      </c>
      <c r="D3" s="11">
        <v>1</v>
      </c>
      <c r="E3" t="s">
        <v>49</v>
      </c>
      <c r="F3" t="s">
        <v>90</v>
      </c>
    </row>
    <row r="4">
      <c r="A4">
        <v>1</v>
      </c>
      <c r="B4" t="s">
        <v>102</v>
      </c>
      <c r="C4" t="s">
        <v>101</v>
      </c>
      <c r="D4" s="11">
        <v>0.5</v>
      </c>
      <c r="E4" t="s">
        <v>25</v>
      </c>
      <c r="F4" t="s">
        <v>62</v>
      </c>
    </row>
    <row r="5">
      <c r="A5">
        <v>1</v>
      </c>
      <c r="B5" t="s">
        <v>103</v>
      </c>
      <c r="C5" t="s">
        <v>101</v>
      </c>
      <c r="D5" s="11">
        <v>0.02</v>
      </c>
      <c r="E5" t="s">
        <v>49</v>
      </c>
      <c r="F5" t="s">
        <v>65</v>
      </c>
    </row>
    <row r="6">
      <c r="A6">
        <v>1</v>
      </c>
      <c r="B6" t="s">
        <v>104</v>
      </c>
      <c r="C6" t="s">
        <v>101</v>
      </c>
      <c r="D6" s="11">
        <v>0.1</v>
      </c>
      <c r="E6" t="s">
        <v>49</v>
      </c>
      <c r="F6" t="s">
        <v>70</v>
      </c>
    </row>
    <row r="7">
      <c r="A7">
        <v>1</v>
      </c>
      <c r="B7" t="s">
        <v>105</v>
      </c>
      <c r="C7" t="s">
        <v>101</v>
      </c>
      <c r="D7" s="11">
        <v>0.1</v>
      </c>
      <c r="E7" t="s">
        <v>49</v>
      </c>
      <c r="F7" t="s">
        <v>70</v>
      </c>
    </row>
    <row r="8">
      <c r="A8">
        <v>1</v>
      </c>
      <c r="B8" t="s">
        <v>106</v>
      </c>
      <c r="C8" t="s">
        <v>101</v>
      </c>
      <c r="D8" s="11">
        <v>0.04</v>
      </c>
      <c r="E8" t="s">
        <v>49</v>
      </c>
      <c r="F8" t="s">
        <v>70</v>
      </c>
    </row>
    <row r="9">
      <c r="A9">
        <v>1</v>
      </c>
      <c r="B9" t="s">
        <v>107</v>
      </c>
      <c r="C9" t="s">
        <v>101</v>
      </c>
      <c r="D9" s="11">
        <v>0.4</v>
      </c>
      <c r="E9" t="s">
        <v>49</v>
      </c>
      <c r="F9" t="s">
        <v>70</v>
      </c>
    </row>
    <row r="10">
      <c r="A10">
        <v>1</v>
      </c>
      <c r="B10" t="s">
        <v>108</v>
      </c>
      <c r="C10" t="s">
        <v>98</v>
      </c>
      <c r="D10" s="11">
        <v>0.04</v>
      </c>
      <c r="E10" t="s">
        <v>49</v>
      </c>
      <c r="F10" t="s">
        <v>109</v>
      </c>
    </row>
    <row r="11">
      <c r="A11">
        <v>2</v>
      </c>
      <c r="B11" t="s">
        <v>110</v>
      </c>
      <c r="C11" t="s">
        <v>101</v>
      </c>
      <c r="D11" s="11">
        <v>0.045</v>
      </c>
      <c r="E11" t="s">
        <v>45</v>
      </c>
      <c r="F11" t="s">
        <v>44</v>
      </c>
    </row>
    <row r="12">
      <c r="A12">
        <v>1</v>
      </c>
      <c r="B12" t="s">
        <v>111</v>
      </c>
      <c r="C12" t="s">
        <v>101</v>
      </c>
      <c r="D12" s="11">
        <v>0.02</v>
      </c>
      <c r="E12" t="s">
        <v>49</v>
      </c>
      <c r="F12" t="s">
        <v>70</v>
      </c>
    </row>
    <row r="13">
      <c r="A13">
        <v>1</v>
      </c>
      <c r="B13" t="s">
        <v>112</v>
      </c>
      <c r="C13" t="s">
        <v>98</v>
      </c>
      <c r="D13" s="11">
        <v>1</v>
      </c>
      <c r="E13" t="s">
        <v>45</v>
      </c>
      <c r="F13" t="s">
        <v>113</v>
      </c>
    </row>
    <row r="14">
      <c r="A14">
        <v>2</v>
      </c>
      <c r="B14" t="s">
        <v>114</v>
      </c>
      <c r="C14" t="s">
        <v>98</v>
      </c>
      <c r="D14" s="11">
        <v>0.02</v>
      </c>
      <c r="E14" t="s">
        <v>49</v>
      </c>
      <c r="F14" t="s">
        <v>115</v>
      </c>
    </row>
    <row r="15">
      <c r="A15">
        <v>3</v>
      </c>
      <c r="B15" t="s">
        <v>116</v>
      </c>
      <c r="C15" t="s">
        <v>101</v>
      </c>
      <c r="D15" s="11">
        <v>0.2</v>
      </c>
      <c r="E15" t="s">
        <v>75</v>
      </c>
      <c r="F15" t="s">
        <v>70</v>
      </c>
    </row>
    <row r="16">
      <c r="A16">
        <v>2</v>
      </c>
      <c r="B16" t="s">
        <v>117</v>
      </c>
      <c r="C16" t="s">
        <v>101</v>
      </c>
      <c r="D16" s="11">
        <v>0.001</v>
      </c>
      <c r="E16" t="s">
        <v>49</v>
      </c>
      <c r="F16" t="s">
        <v>54</v>
      </c>
    </row>
    <row r="17">
      <c r="A17">
        <v>2</v>
      </c>
      <c r="B17" t="s">
        <v>118</v>
      </c>
      <c r="C17" t="s">
        <v>101</v>
      </c>
      <c r="D17" s="11">
        <v>0.001</v>
      </c>
      <c r="E17" t="s">
        <v>49</v>
      </c>
      <c r="F17" t="s">
        <v>54</v>
      </c>
    </row>
    <row r="18">
      <c r="A18">
        <v>1</v>
      </c>
      <c r="B18" t="s">
        <v>119</v>
      </c>
      <c r="C18" t="s">
        <v>101</v>
      </c>
      <c r="D18" s="11">
        <v>0.05</v>
      </c>
      <c r="E18" t="s">
        <v>25</v>
      </c>
      <c r="F18" t="s">
        <v>37</v>
      </c>
    </row>
    <row r="19">
      <c r="A19">
        <v>1</v>
      </c>
      <c r="B19" t="s">
        <v>120</v>
      </c>
      <c r="C19" t="s">
        <v>98</v>
      </c>
      <c r="D19" s="11">
        <v>0.2</v>
      </c>
      <c r="E19" t="s">
        <v>25</v>
      </c>
      <c r="F19" t="s">
        <v>115</v>
      </c>
    </row>
    <row r="20">
      <c r="A20">
        <v>2</v>
      </c>
      <c r="B20" t="s">
        <v>121</v>
      </c>
      <c r="C20" t="s">
        <v>101</v>
      </c>
      <c r="D20" s="11">
        <v>0.02</v>
      </c>
      <c r="E20" t="s">
        <v>41</v>
      </c>
      <c r="F20" t="s">
        <v>40</v>
      </c>
    </row>
    <row r="21">
      <c r="A21">
        <v>1</v>
      </c>
      <c r="B21" t="s">
        <v>122</v>
      </c>
      <c r="C21" t="s">
        <v>98</v>
      </c>
      <c r="D21" s="11">
        <v>1.5</v>
      </c>
      <c r="E21" t="s">
        <v>25</v>
      </c>
      <c r="F21" t="s">
        <v>123</v>
      </c>
    </row>
    <row r="22">
      <c r="A22">
        <v>2</v>
      </c>
      <c r="B22" t="s">
        <v>124</v>
      </c>
      <c r="C22" t="s">
        <v>101</v>
      </c>
      <c r="D22" s="11">
        <v>0.9</v>
      </c>
      <c r="E22" t="s">
        <v>49</v>
      </c>
      <c r="F22" t="s">
        <v>90</v>
      </c>
    </row>
    <row r="23">
      <c r="A23">
        <v>2</v>
      </c>
      <c r="B23" t="s">
        <v>125</v>
      </c>
      <c r="C23" t="s">
        <v>101</v>
      </c>
      <c r="D23" s="11">
        <v>0.06</v>
      </c>
      <c r="E23" t="s">
        <v>49</v>
      </c>
      <c r="F23" t="s">
        <v>65</v>
      </c>
    </row>
    <row r="24">
      <c r="A24">
        <v>2</v>
      </c>
      <c r="B24" t="s">
        <v>126</v>
      </c>
      <c r="C24" t="s">
        <v>101</v>
      </c>
      <c r="D24" s="11">
        <v>0.045</v>
      </c>
      <c r="E24" t="s">
        <v>49</v>
      </c>
      <c r="F24" t="s">
        <v>70</v>
      </c>
    </row>
    <row r="25">
      <c r="A25">
        <v>2</v>
      </c>
      <c r="B25" t="s">
        <v>127</v>
      </c>
      <c r="C25" t="s">
        <v>101</v>
      </c>
      <c r="D25" s="11">
        <v>0.12</v>
      </c>
      <c r="E25" t="s">
        <v>49</v>
      </c>
      <c r="F25" t="s">
        <v>70</v>
      </c>
    </row>
    <row r="26">
      <c r="A26">
        <v>2</v>
      </c>
      <c r="B26" t="s">
        <v>128</v>
      </c>
      <c r="C26" t="s">
        <v>101</v>
      </c>
      <c r="D26" s="11">
        <v>0.075</v>
      </c>
      <c r="E26" t="s">
        <v>49</v>
      </c>
      <c r="F26" t="s">
        <v>70</v>
      </c>
    </row>
    <row r="27">
      <c r="A27">
        <v>2</v>
      </c>
      <c r="B27" t="s">
        <v>129</v>
      </c>
      <c r="C27" t="s">
        <v>101</v>
      </c>
      <c r="D27" s="11">
        <v>0.03</v>
      </c>
      <c r="E27" t="s">
        <v>49</v>
      </c>
      <c r="F27" t="s">
        <v>70</v>
      </c>
    </row>
    <row r="28">
      <c r="A28">
        <v>2</v>
      </c>
      <c r="B28" t="s">
        <v>130</v>
      </c>
      <c r="C28" t="s">
        <v>98</v>
      </c>
      <c r="D28" s="11">
        <v>1.5</v>
      </c>
      <c r="E28" t="s">
        <v>45</v>
      </c>
      <c r="F28" t="s">
        <v>113</v>
      </c>
    </row>
    <row r="29">
      <c r="A29">
        <v>3</v>
      </c>
      <c r="B29" t="s">
        <v>131</v>
      </c>
      <c r="C29" t="s">
        <v>98</v>
      </c>
      <c r="D29" s="11">
        <v>0.03</v>
      </c>
      <c r="E29" t="s">
        <v>49</v>
      </c>
      <c r="F29" t="s">
        <v>115</v>
      </c>
    </row>
    <row r="30">
      <c r="A30">
        <v>4</v>
      </c>
      <c r="B30" t="s">
        <v>132</v>
      </c>
      <c r="C30" t="s">
        <v>101</v>
      </c>
      <c r="D30" s="11">
        <v>0.3</v>
      </c>
      <c r="E30" t="s">
        <v>75</v>
      </c>
      <c r="F30" t="s">
        <v>70</v>
      </c>
    </row>
    <row r="31">
      <c r="A31">
        <v>3</v>
      </c>
      <c r="B31" t="s">
        <v>133</v>
      </c>
      <c r="C31" t="s">
        <v>101</v>
      </c>
      <c r="D31" s="11">
        <v>0.002</v>
      </c>
      <c r="E31" t="s">
        <v>49</v>
      </c>
      <c r="F31" t="s">
        <v>54</v>
      </c>
    </row>
    <row r="32">
      <c r="A32">
        <v>3</v>
      </c>
      <c r="B32" t="s">
        <v>134</v>
      </c>
      <c r="C32" t="s">
        <v>101</v>
      </c>
      <c r="D32" s="11">
        <v>0.002</v>
      </c>
      <c r="E32" t="s">
        <v>49</v>
      </c>
      <c r="F32" t="s">
        <v>54</v>
      </c>
    </row>
    <row r="33">
      <c r="A33">
        <v>2</v>
      </c>
      <c r="B33" t="s">
        <v>135</v>
      </c>
      <c r="C33" t="s">
        <v>101</v>
      </c>
      <c r="D33" s="11">
        <v>1.5</v>
      </c>
      <c r="E33" t="s">
        <v>25</v>
      </c>
      <c r="F33" t="s">
        <v>34</v>
      </c>
    </row>
    <row r="34">
      <c r="A34">
        <v>2</v>
      </c>
      <c r="B34" t="s">
        <v>136</v>
      </c>
      <c r="C34" t="s">
        <v>98</v>
      </c>
      <c r="D34" s="11">
        <v>0.15</v>
      </c>
      <c r="E34" t="s">
        <v>25</v>
      </c>
      <c r="F34" t="s">
        <v>115</v>
      </c>
    </row>
    <row r="35">
      <c r="A35">
        <v>3</v>
      </c>
      <c r="B35" t="s">
        <v>137</v>
      </c>
      <c r="C35" t="s">
        <v>101</v>
      </c>
      <c r="D35" s="11">
        <v>0.015</v>
      </c>
      <c r="E35" t="s">
        <v>41</v>
      </c>
      <c r="F35" t="s">
        <v>40</v>
      </c>
    </row>
    <row r="36">
      <c r="A36">
        <v>2</v>
      </c>
      <c r="B36" t="s">
        <v>138</v>
      </c>
      <c r="C36" t="s">
        <v>101</v>
      </c>
      <c r="D36" s="11">
        <v>0.002</v>
      </c>
      <c r="E36" t="s">
        <v>49</v>
      </c>
      <c r="F36" t="s">
        <v>48</v>
      </c>
    </row>
    <row r="37">
      <c r="A37">
        <v>1</v>
      </c>
      <c r="B37" t="s">
        <v>139</v>
      </c>
      <c r="C37" t="s">
        <v>98</v>
      </c>
      <c r="D37" s="11">
        <v>0.1</v>
      </c>
      <c r="E37" t="s">
        <v>49</v>
      </c>
      <c r="F37" t="s">
        <v>113</v>
      </c>
    </row>
    <row r="38">
      <c r="A38">
        <v>2</v>
      </c>
      <c r="B38" t="s">
        <v>140</v>
      </c>
      <c r="C38" t="s">
        <v>101</v>
      </c>
      <c r="D38" s="11">
        <v>0.05</v>
      </c>
      <c r="E38" t="s">
        <v>49</v>
      </c>
      <c r="F38" t="s">
        <v>65</v>
      </c>
    </row>
    <row r="39">
      <c r="A39">
        <v>2</v>
      </c>
      <c r="B39" t="s">
        <v>141</v>
      </c>
      <c r="C39" t="s">
        <v>101</v>
      </c>
      <c r="D39" s="11">
        <v>0.05</v>
      </c>
      <c r="E39" t="s">
        <v>49</v>
      </c>
      <c r="F39" t="s">
        <v>59</v>
      </c>
    </row>
    <row r="40">
      <c r="A40">
        <v>1</v>
      </c>
      <c r="B40" t="s">
        <v>142</v>
      </c>
      <c r="C40" t="s">
        <v>101</v>
      </c>
      <c r="D40" s="11">
        <v>0.25</v>
      </c>
      <c r="E40" t="s">
        <v>75</v>
      </c>
      <c r="F40" t="s">
        <v>70</v>
      </c>
    </row>
    <row r="41">
      <c r="A41">
        <v>1</v>
      </c>
      <c r="B41" t="s">
        <v>143</v>
      </c>
      <c r="C41" t="s">
        <v>101</v>
      </c>
      <c r="D41" s="11">
        <v>0.25</v>
      </c>
      <c r="E41" t="s">
        <v>75</v>
      </c>
      <c r="F41" t="s">
        <v>70</v>
      </c>
    </row>
    <row r="42">
      <c r="A42">
        <v>1</v>
      </c>
      <c r="B42" t="s">
        <v>103</v>
      </c>
      <c r="C42" t="s">
        <v>101</v>
      </c>
      <c r="D42" s="11">
        <v>0.05</v>
      </c>
      <c r="E42" t="s">
        <v>49</v>
      </c>
      <c r="F42" t="s">
        <v>65</v>
      </c>
    </row>
    <row r="43">
      <c r="A43">
        <v>1</v>
      </c>
      <c r="B43" t="s">
        <v>144</v>
      </c>
      <c r="C43" t="s">
        <v>101</v>
      </c>
      <c r="D43" s="11">
        <v>0.001</v>
      </c>
      <c r="E43" t="s">
        <v>49</v>
      </c>
      <c r="F43"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t="s">
        <v>151</v>
      </c>
      <c r="D2" t="s" s="14">
        <v>152</v>
      </c>
      <c r="E2" t="s" s="14">
        <v>153</v>
      </c>
      <c r="F2"/>
    </row>
    <row r="3">
      <c r="A3" t="s">
        <v>2</v>
      </c>
      <c r="B3">
        <v>2</v>
      </c>
      <c r="C3" t="s">
        <v>154</v>
      </c>
      <c r="D3" t="s" s="14">
        <v>155</v>
      </c>
      <c r="E3" t="s" s="14"/>
      <c r="F3"/>
    </row>
    <row r="4">
      <c r="A4" t="s">
        <v>2</v>
      </c>
      <c r="B4">
        <v>3</v>
      </c>
      <c r="C4" t="s">
        <v>156</v>
      </c>
      <c r="D4" t="s" s="14">
        <v>157</v>
      </c>
      <c r="E4" t="s" s="14"/>
      <c r="F4"/>
    </row>
    <row r="5">
      <c r="A5" t="s">
        <v>2</v>
      </c>
      <c r="B5">
        <v>4</v>
      </c>
      <c r="C5" t="s">
        <v>158</v>
      </c>
      <c r="D5" t="inlineStr" s="14">
        <is>
          <t>Préparer la garniture aromatique — Tailler les carottes et les oignons en fine Mirepoix. Ciseler les échalotes. Ôter le pédoncule et concasser les tomates. Ôter le germe et écraser les gousses d'ail. Confectionner le bouquet garni.</t>
        </is>
      </c>
      <c r="E5" t="s" s="14"/>
      <c r="F5"/>
    </row>
    <row r="6">
      <c r="A6" t="s">
        <v>2</v>
      </c>
      <c r="B6">
        <v>5</v>
      </c>
      <c r="C6" t="s">
        <v>159</v>
      </c>
      <c r="D6" t="inlineStr" s="14">
        <is>
          <t>Marquer la sauce en cuisson — Chauffer fortement une grande sauteuse ou un rondeau plat avec l'huile et le beurre. Saisir les étrilles ou les autres crustacés ; les faire sauter vivement jusqu'à ce qu'ils prennent une couleur rouge vif. Dégraisser le récipient. Ajouter les carottes, les oignons et les échalotes ciselées ; laisser suer la garniture aromatique sans coloration durant quelques minutes (elle peut être suée à l'avance dans un autre récipient). Flamber avec le Cognac. Ajouter le vin blanc et le faire réduire de deux tiers. Mouiller avec le fumet de poisson, ou ajouter des arêtes dégorgées et concassées et de l'eau froide (le fumet se réalisera simultanément à la cuisson de la sauce). Ajouter les tomates concassées, le concentré, l'ail écrasé, le bouquet garni, un peu de cerfeuil et d'estragon. Assaisonner avec le sel et une pointe de piment de Cayenne. Porter le fond de sauce américaine à ébullition et le laisser cuire lentement à découvert, durant une quinzaine de minutes. Écumer si nécessaire.</t>
        </is>
      </c>
      <c r="E6" t="s" s="14"/>
      <c r="F6"/>
    </row>
    <row r="7">
      <c r="A7" t="s">
        <v>2</v>
      </c>
      <c r="B7">
        <v>6</v>
      </c>
      <c r="C7" t="s">
        <v>160</v>
      </c>
      <c r="D7" t="s" s="14">
        <v>161</v>
      </c>
      <c r="E7" t="s" s="14"/>
      <c r="F7"/>
    </row>
    <row r="8">
      <c r="A8" t="s">
        <v>2</v>
      </c>
      <c r="B8">
        <v>7</v>
      </c>
      <c r="C8" t="s">
        <v>162</v>
      </c>
      <c r="D8" t="s" s="14">
        <v>163</v>
      </c>
      <c r="E8" t="s" s="14">
        <v>164</v>
      </c>
      <c r="F8"/>
    </row>
    <row r="9">
      <c r="A9" t="s">
        <v>2</v>
      </c>
      <c r="B9">
        <v>8</v>
      </c>
      <c r="C9" t="s">
        <v>165</v>
      </c>
      <c r="D9" t="s" s="14">
        <v>166</v>
      </c>
      <c r="E9" t="s" s="14"/>
      <c r="F9"/>
    </row>
    <row r="10">
      <c r="A10" t="s">
        <v>2</v>
      </c>
      <c r="B10">
        <v>9</v>
      </c>
      <c r="C10" t="s">
        <v>167</v>
      </c>
      <c r="D10" t="inlineStr" s="14">
        <is>
          <t>Lier la sauce américaine — Verser le fond de sauce américaine dans une sauteuse de grandeur appropriée. Le porter à ébullition et le faire réduire si nécessaire afin de le corser légèrement ; écumer fréquemment. Ajouter progressivement le beurre manié par petites parcelles, en remuant la sauce avec un fouet. Contrôler l'à-point de la consistance de la sauce et, si nécessaire, rajouter du beurre manié. Laisser réduire la sauce américaine très doucement durant quelques minutes, en évitant qu'elle « n'attache » au fond de la sauteuse (remuer de temps à autre avec un petit fouet ou une spatule à réduction).</t>
        </is>
      </c>
      <c r="E10" t="s" s="14"/>
      <c r="F10"/>
    </row>
    <row r="11">
      <c r="A11" t="s">
        <v>2</v>
      </c>
      <c r="B11">
        <v>10</v>
      </c>
      <c r="C11" t="s">
        <v>168</v>
      </c>
      <c r="D11" t="inlineStr" s="14">
        <is>
          <t>Passer la sauce américaine au chinois étamine — Vérifier l'assaisonnement ; si nécessaire, rajouter une pointe de piment de Cayenne et un peu de Cognac. Ajouter, juste avant l'utilisation, le reste du cerfeuil et de l'estragon fraîchement haché.</t>
        </is>
      </c>
      <c r="E11" t="s" s="14"/>
      <c r="F11"/>
    </row>
    <row r="12">
      <c r="A12" t="s">
        <v>2</v>
      </c>
      <c r="B12">
        <v>11</v>
      </c>
      <c r="C12" t="s">
        <v>167</v>
      </c>
      <c r="D12" t="inlineStr" s="14">
        <is>
          <t>Monter légèrement la sauce américaine au beurre et la tamponner en surface — La réserver à couvert au bain-marie à une température supérieure à + 63 °C, ou la refroidir rapidement et réglementairement.</t>
        </is>
      </c>
      <c r="E12" t="s" s="14">
        <v>169</v>
      </c>
      <c r="F12"/>
    </row>
    <row r="13">
      <c r="A13" t="s">
        <v>170</v>
      </c>
      <c r="B13"/>
      <c r="C13"/>
      <c r="D1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3"/>
      <c r="F13"/>
    </row>
    <row r="14">
      <c r="A14" t="s">
        <v>171</v>
      </c>
      <c r="B14">
        <v>1</v>
      </c>
      <c r="C14" t="s">
        <v>172</v>
      </c>
      <c r="D14" t="s" s="14">
        <v>173</v>
      </c>
      <c r="E14" t="s" s="14"/>
      <c r="F14"/>
    </row>
    <row r="15">
      <c r="A15" t="s">
        <v>171</v>
      </c>
      <c r="B15">
        <v>2</v>
      </c>
      <c r="C15" t="s">
        <v>172</v>
      </c>
      <c r="D15"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5" t="s" s="14"/>
      <c r="F15"/>
    </row>
    <row r="16">
      <c r="A16" t="s">
        <v>171</v>
      </c>
      <c r="B16">
        <v>3</v>
      </c>
      <c r="C16" t="s">
        <v>174</v>
      </c>
      <c r="D16"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6" t="s" s="14"/>
      <c r="F16"/>
    </row>
    <row r="17">
      <c r="A17" t="s">
        <v>175</v>
      </c>
      <c r="B17">
        <v>1</v>
      </c>
      <c r="C17" t="s">
        <v>176</v>
      </c>
      <c r="D17" t="s" s="14">
        <v>177</v>
      </c>
      <c r="E17" t="s" s="14">
        <v>178</v>
      </c>
      <c r="F17"/>
    </row>
    <row r="18">
      <c r="A18" t="s">
        <v>175</v>
      </c>
      <c r="B18">
        <v>2</v>
      </c>
      <c r="C18" t="s">
        <v>156</v>
      </c>
      <c r="D18" t="s" s="14">
        <v>179</v>
      </c>
      <c r="E18" t="s" s="14">
        <v>180</v>
      </c>
      <c r="F18"/>
    </row>
    <row r="19">
      <c r="A19" t="s">
        <v>175</v>
      </c>
      <c r="B19">
        <v>3</v>
      </c>
      <c r="C19" t="s">
        <v>181</v>
      </c>
      <c r="D19" t="inlineStr" s="14">
        <is>
          <t>Préparer la garniture aromatique — Éplucher et laver les légumes ; émincer finement échalotes et oignons, tailler les carottes en paysanne ; confectionner le bouquet garni.</t>
        </is>
      </c>
      <c r="E19" t="s" s="14">
        <v>182</v>
      </c>
      <c r="F19"/>
    </row>
    <row r="20">
      <c r="A20" t="s">
        <v>175</v>
      </c>
      <c r="B20">
        <v>4</v>
      </c>
      <c r="C20" t="s">
        <v>160</v>
      </c>
      <c r="D20" t="inlineStr" s="14">
        <is>
          <t>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t>
        </is>
      </c>
      <c r="E20" t="s" s="14">
        <v>183</v>
      </c>
      <c r="F20"/>
    </row>
    <row r="21">
      <c r="A21" t="s">
        <v>175</v>
      </c>
      <c r="B21">
        <v>5</v>
      </c>
      <c r="C21" t="s">
        <v>184</v>
      </c>
      <c r="D21" t="s" s="14">
        <v>185</v>
      </c>
      <c r="E21" t="s" s="14">
        <v>186</v>
      </c>
      <c r="F21"/>
    </row>
    <row r="22">
      <c r="A22" t="s">
        <v>175</v>
      </c>
      <c r="B22">
        <v>6</v>
      </c>
      <c r="C22" t="s">
        <v>187</v>
      </c>
      <c r="D22" t="s" s="14">
        <v>188</v>
      </c>
      <c r="E22" t="s" s="14">
        <v>189</v>
      </c>
      <c r="F22" t="s">
        <v>190</v>
      </c>
    </row>
    <row r="23">
      <c r="A23" t="s">
        <v>191</v>
      </c>
      <c r="B23">
        <v>1</v>
      </c>
      <c r="C23" t="s">
        <v>192</v>
      </c>
      <c r="D23" t="s" s="14">
        <v>193</v>
      </c>
      <c r="E23" t="s" s="14"/>
      <c r="F23"/>
    </row>
    <row r="24">
      <c r="A24" t="s">
        <v>191</v>
      </c>
      <c r="B24">
        <v>2</v>
      </c>
      <c r="C24" t="s">
        <v>194</v>
      </c>
      <c r="D24" t="s" s="14">
        <v>195</v>
      </c>
      <c r="E24" t="s" s="14"/>
      <c r="F24"/>
    </row>
    <row r="25">
      <c r="A25" t="s">
        <v>191</v>
      </c>
      <c r="B25">
        <v>3</v>
      </c>
      <c r="C25" t="s">
        <v>196</v>
      </c>
      <c r="D25" t="inlineStr" s="14">
        <is>
          <t>Réserver en petites boulettes au réfrigérateur jusqu'à utilisation. S'utilise par petites parcelles incorporées progressivement dans le liquide bouillant pour le lier en fin de cuisson.</t>
        </is>
      </c>
      <c r="E25" t="s" s="14">
        <v>197</v>
      </c>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1"/>
  <cols>
    <col min="1" max="1" width="22" customWidth="1"/>
    <col min="2" max="2" width="52" customWidth="1"/>
    <col min="3" max="3" width="14" customWidth="1"/>
    <col min="4" max="4" width="10" customWidth="1"/>
  </cols>
  <sheetData>
    <row r="1" customHeight="1" ht="24">
      <c r="A1" t="s" s="7">
        <v>198</v>
      </c>
      <c r="B1"/>
      <c r="C1"/>
      <c r="D1"/>
    </row>
    <row r="2">
      <c r="A2" t="str" s="15">
        <f>"GRO_CDR_B292 · CUI.SAU.AMERICAINE · référence : "&amp;Besoins!B3&amp;" "&amp;Besoins!C3&amp;" · multiplicateur réglable sur la feuille ""Besoins"""</f>
        <v>GRO_CDR_B292 · CUI.SAU.AMERICAINE · référence : 1 lt · multiplicateur réglable sur la feuille </v>
      </c>
      <c r="B2"/>
      <c r="C2"/>
      <c r="D2"/>
    </row>
    <row r="3">
      <c r="A3"/>
      <c r="B3"/>
      <c r="C3"/>
      <c r="D3"/>
    </row>
    <row r="4">
      <c r="A4" t="s" s="16">
        <v>199</v>
      </c>
      <c r="B4"/>
      <c r="C4"/>
      <c r="D4"/>
    </row>
    <row r="5">
      <c r="A5" t="s" s="17">
        <v>200</v>
      </c>
      <c r="B5" t="str" s="14">
        <f>"[METTRE EN PLACE] "&amp;Procedure!D2</f>
        <v>[METTRE EN PLACE] Mettre en place le poste de travail — Peser, mesurer et contrôler les denrées.</v>
      </c>
      <c r="C5"/>
      <c r="D5"/>
    </row>
    <row r="6">
      <c r="A6"/>
      <c r="B6" t="str" s="18">
        <f>"ℹ "&amp;Procedure!E2</f>
        <v>ℹ</v>
      </c>
      <c r="C6"/>
      <c r="D6"/>
    </row>
    <row r="7">
      <c r="A7" t="s" s="17">
        <v>201</v>
      </c>
      <c r="B7" t="str" s="14">
        <f>"[LAVER] "&amp;Procedure!D3</f>
        <v>[LAVER] Laver, brosser les étrilles ou les autres crustacés — Ils doivent être impérativement vivants. Les égoutter soigneusement.</v>
      </c>
      <c r="C7"/>
      <c r="D7"/>
    </row>
    <row r="8">
      <c r="A8"/>
      <c r="B8" t="str">
        <f>Besoins!B29</f>
        <v>Étrilles vivantes</v>
      </c>
      <c r="C8" s="11">
        <f>Besoins!E29</f>
        <v>1</v>
      </c>
      <c r="D8" t="str">
        <f>Besoins!F29</f>
        <v>kg</v>
      </c>
    </row>
    <row r="9">
      <c r="A9" t="s" s="17">
        <v>202</v>
      </c>
      <c r="B9" t="str" s="14">
        <f>"[ÉPLUCHER] "&amp;Procedure!D4</f>
        <v>[ÉPLUCHER] Éplucher et laver soigneusement tous les légumes.</v>
      </c>
      <c r="C9"/>
      <c r="D9"/>
    </row>
    <row r="10">
      <c r="A10" t="s" s="17">
        <v>203</v>
      </c>
      <c r="B10" t="str" s="14">
        <f>"[CHAUFFER] "&amp;Procedure!D5</f>
        <v>[CHAUFFER] Préparer la garniture aromatique — Tailler les carottes et les oignons en fine Mirepoix. Ciseler les échalotes. Ôter le pédoncule et concasser les tomates. Ôter le germe et écraser les gousses d'ail. Confectionner le bouquet garni.</v>
      </c>
      <c r="C10"/>
      <c r="D10"/>
    </row>
    <row r="11">
      <c r="A11"/>
      <c r="B11" t="s">
        <v>204</v>
      </c>
      <c r="C11" s="11">
        <f>'Besoins'!$B$2*0.1</f>
        <v>0.1</v>
      </c>
      <c r="D11" t="s">
        <v>49</v>
      </c>
    </row>
    <row r="12">
      <c r="A12"/>
      <c r="B12" t="s">
        <v>205</v>
      </c>
      <c r="C12" s="11">
        <f>'Besoins'!$B$2*0.1</f>
        <v>0.1</v>
      </c>
      <c r="D12" t="s">
        <v>49</v>
      </c>
    </row>
    <row r="13">
      <c r="A13"/>
      <c r="B13" t="s">
        <v>206</v>
      </c>
      <c r="C13" s="11">
        <f>'Besoins'!$B$2*0.04</f>
        <v>0.04</v>
      </c>
      <c r="D13" t="s">
        <v>49</v>
      </c>
    </row>
    <row r="14">
      <c r="A14"/>
      <c r="B14" t="str">
        <f>Besoins!B27</f>
        <v>TOMATE ronde Maroc cat.I 67-82mm</v>
      </c>
      <c r="C14" s="11">
        <f>Besoins!E27</f>
        <v>0.4</v>
      </c>
      <c r="D14" t="str">
        <f>Besoins!F27</f>
        <v>kg</v>
      </c>
    </row>
    <row r="15">
      <c r="A15"/>
      <c r="B15" t="str">
        <f>Besoins!B19</f>
        <v>AIL frais France cat.I 60-80mm</v>
      </c>
      <c r="C15" s="11">
        <f>Besoins!E19</f>
        <v>0.02</v>
      </c>
      <c r="D15" t="str">
        <f>Besoins!F19</f>
        <v>kg</v>
      </c>
    </row>
    <row r="16">
      <c r="A16"/>
      <c r="B16" t="s">
        <v>207</v>
      </c>
      <c r="C16" s="11">
        <f>'Besoins'!$B$2*1</f>
        <v>1</v>
      </c>
      <c r="D16" t="s">
        <v>45</v>
      </c>
    </row>
    <row r="17">
      <c r="A17" t="s" s="17">
        <v>208</v>
      </c>
      <c r="B17" t="str" s="14">
        <f>"[FLAMBER] "&amp;Procedure!D6</f>
        <v>[FLAMBER] Marquer la sauce en cuisson — Chauffer fortement une grande sauteuse ou un rondeau plat avec l'huile et le beurre. Saisir les étrilles ou les autres crustacés ; les faire sauter vivement jusqu'à ce qu'ils prennent une couleur rouge vif. Dégraisser le récipient. Ajouter les carottes, les oignons et les échalotes ciselées ; laisser suer la garniture aromatique sans coloration durant quelques minutes (elle peut être suée à l'avance dans un autre récipient). Flamber avec le Cognac. Ajouter le vin blanc et le faire réduire de deux tiers. Mouiller avec le fumet de poisson, ou ajouter des arêtes dégorgées et concassées et de l'eau froide (le fumet se réalisera simultanément à la cuisson de la sauce). Ajouter les tomates concassées, le concentré, l'ail écrasé, le bouquet garni, un peu de cerfeuil et d'estragon. Assaisonner avec le sel et une pointe de piment de Cayenne. Porter le fond de sauce américaine à ébullition et le laisser cuire lentement à découvert, durant une quinzaine de minutes. Écumer si nécessaire.</v>
      </c>
      <c r="C17"/>
      <c r="D17"/>
    </row>
    <row r="18">
      <c r="A18"/>
      <c r="B18" t="str">
        <f>Besoins!B16</f>
        <v>Huile de tournesol raffinée vrac</v>
      </c>
      <c r="C18" s="11">
        <f>Besoins!E16</f>
        <v>0.5</v>
      </c>
      <c r="D18" t="str">
        <f>Besoins!F16</f>
        <v>lt</v>
      </c>
    </row>
    <row r="19">
      <c r="A19"/>
      <c r="B19" t="s">
        <v>209</v>
      </c>
      <c r="C19" s="11">
        <f>'Besoins'!$B$2*0.02</f>
        <v>0.02</v>
      </c>
      <c r="D19" t="s">
        <v>49</v>
      </c>
    </row>
    <row r="20">
      <c r="A20"/>
      <c r="B20" t="s">
        <v>210</v>
      </c>
      <c r="C20" s="11">
        <f>'Besoins'!$B$2*0.04</f>
        <v>0.04</v>
      </c>
      <c r="D20" t="s">
        <v>49</v>
      </c>
    </row>
    <row r="21">
      <c r="A21"/>
      <c r="B21" t="str">
        <f>Besoins!B8</f>
        <v>Cognac VS (flambé, sauce)</v>
      </c>
      <c r="C21" s="11">
        <f>Besoins!E8</f>
        <v>0.05</v>
      </c>
      <c r="D21" t="str">
        <f>Besoins!F8</f>
        <v>lt</v>
      </c>
    </row>
    <row r="22">
      <c r="A22"/>
      <c r="B22" t="s">
        <v>211</v>
      </c>
      <c r="C22" s="11">
        <f>'Besoins'!$B$2*0.2</f>
        <v>0.2</v>
      </c>
      <c r="D22" t="s">
        <v>25</v>
      </c>
    </row>
    <row r="23">
      <c r="A23"/>
      <c r="B23" t="s">
        <v>212</v>
      </c>
      <c r="C23" s="11">
        <f>'Besoins'!$B$2*1.5</f>
        <v>1.5</v>
      </c>
      <c r="D23" t="s">
        <v>25</v>
      </c>
    </row>
    <row r="24">
      <c r="A24"/>
      <c r="B24" t="str">
        <f>Besoins!B11</f>
        <v>Piment de Cayenne</v>
      </c>
      <c r="C24" s="11">
        <f>Besoins!E11</f>
        <v>0.001</v>
      </c>
      <c r="D24" t="str">
        <f>Besoins!F11</f>
        <v>kg</v>
      </c>
    </row>
    <row r="25">
      <c r="A25" t="s" s="17">
        <v>213</v>
      </c>
      <c r="B25" t="str" s="14">
        <f>"[MOUILLER] "&amp;Procedure!D7</f>
        <v>[MOUILLER] Égoutter les carapaces des crustacés — Les broyer à l'aide d'un pilon. Les remettre en cuisson durant une quinzaine de minutes supplémentaires.</v>
      </c>
      <c r="C25"/>
      <c r="D25"/>
    </row>
    <row r="26">
      <c r="A26" t="s" s="17">
        <v>214</v>
      </c>
      <c r="B26" t="str" s="14">
        <f>"[CUIRE] "&amp;Procedure!D8</f>
        <v>[CUIRE] Passer le fond de sauce américaine au chinois ordinaire en foulant fortement.</v>
      </c>
      <c r="C26"/>
      <c r="D26"/>
    </row>
    <row r="27">
      <c r="A27"/>
      <c r="B27" t="str" s="18">
        <f>"ℹ "&amp;Procedure!E8</f>
        <v>ℹ</v>
      </c>
      <c r="C27"/>
      <c r="D27"/>
    </row>
    <row r="28">
      <c r="A28" t="s" s="17">
        <v>215</v>
      </c>
      <c r="B28" t="str" s="14">
        <f>"[ÉGOUTTER] "&amp;Procedure!D9</f>
        <v>[ÉGOUTTER] Confectionner le beurre manié — Dans une petite calotte, mélanger le beurre en pommade et la farine.</v>
      </c>
      <c r="C28"/>
      <c r="D28"/>
    </row>
    <row r="29">
      <c r="A29"/>
      <c r="B29" t="s">
        <v>216</v>
      </c>
      <c r="C29" s="11">
        <f>'Besoins'!$B$2*0.1</f>
        <v>0.1</v>
      </c>
      <c r="D29" t="s">
        <v>49</v>
      </c>
    </row>
    <row r="30">
      <c r="A30" t="s" s="17">
        <v>217</v>
      </c>
      <c r="B30" t="str" s="14">
        <f>"[PASSER] "&amp;Procedure!D10</f>
        <v>[PASSER] Lier la sauce américaine — Verser le fond de sauce américaine dans une sauteuse de grandeur appropriée. Le porter à ébullition et le faire réduire si nécessaire afin de le corser légèrement ; écumer fréquemment. Ajouter progressivement le beurre manié par petites parcelles, en remuant la sauce avec un fouet. Contrôler l'à-point de la consistance de la sauce et, si nécessaire, rajouter du beurre manié. Laisser réduire la sauce américaine très doucement durant quelques minutes, en évitant qu'elle « n'attache » au fond de la sauteuse (remuer de temps à autre avec un petit fouet ou une spatule à réduction).</v>
      </c>
      <c r="C30"/>
      <c r="D30"/>
    </row>
    <row r="31">
      <c r="A31" t="s" s="17">
        <v>218</v>
      </c>
      <c r="B31" t="str" s="14">
        <f>"[LIER] "&amp;Procedure!D11</f>
        <v>[LIER] Passer la sauce américaine au chinois étamine — Vérifier l'assaisonnement ; si nécessaire, rajouter une pointe de piment de Cayenne et un peu de Cognac. Ajouter, juste avant l'utilisation, le reste du cerfeuil et de l'estragon fraîchement haché.</v>
      </c>
      <c r="C31"/>
      <c r="D31"/>
    </row>
    <row r="32">
      <c r="A32"/>
      <c r="B32" t="str">
        <f>Besoins!B23</f>
        <v>ESTRAGON France botte</v>
      </c>
      <c r="C32" s="11">
        <f>Besoins!E23</f>
        <v>0.25</v>
      </c>
      <c r="D32" t="str">
        <f>Besoins!F23</f>
        <v>bte</v>
      </c>
    </row>
    <row r="33">
      <c r="A33"/>
      <c r="B33" t="str">
        <f>Besoins!B21</f>
        <v>CERFEUIL France botte</v>
      </c>
      <c r="C33" s="11">
        <f>Besoins!E21</f>
        <v>0.25</v>
      </c>
      <c r="D33" t="str">
        <f>Besoins!F21</f>
        <v>bte</v>
      </c>
    </row>
    <row r="34">
      <c r="A34" t="s" s="17">
        <v>219</v>
      </c>
      <c r="B34" t="str" s="14">
        <f>"[PASSER] "&amp;Procedure!D12</f>
        <v>[PASSER] Monter légèrement la sauce américaine au beurre et la tamponner en surface — La réserver à couvert au bain-marie à une température supérieure à + 63 °C, ou la refroidir rapidement et réglementairement.</v>
      </c>
      <c r="C34"/>
      <c r="D34"/>
    </row>
    <row r="35">
      <c r="A35"/>
      <c r="B35" t="s">
        <v>209</v>
      </c>
      <c r="C35" s="11">
        <f>'Besoins'!$B$2*0.05</f>
        <v>0.05</v>
      </c>
      <c r="D35" t="s">
        <v>49</v>
      </c>
    </row>
    <row r="36">
      <c r="A36"/>
      <c r="B36" t="str" s="18">
        <f>"ℹ "&amp;Procedure!E12</f>
        <v>ℹ</v>
      </c>
      <c r="C36"/>
      <c r="D36"/>
    </row>
    <row r="37">
      <c r="A37"/>
      <c r="B37"/>
      <c r="C37"/>
      <c r="D37"/>
    </row>
    <row r="38">
      <c r="A38" t="s" s="16">
        <v>220</v>
      </c>
      <c r="B38"/>
      <c r="C38"/>
      <c r="D38"/>
    </row>
    <row r="39">
      <c r="A39"/>
      <c r="B39"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9"/>
      <c r="D39"/>
    </row>
    <row r="40">
      <c r="A40"/>
      <c r="B40"/>
      <c r="C40"/>
      <c r="D40"/>
    </row>
    <row r="41">
      <c r="A41" t="s" s="16">
        <v>221</v>
      </c>
      <c r="B41"/>
      <c r="C41"/>
      <c r="D41"/>
    </row>
    <row r="42">
      <c r="A42" t="s" s="17">
        <v>200</v>
      </c>
      <c r="B42" t="str" s="14">
        <f>"[TRIER] "&amp;Procedure!D14</f>
        <v>[TRIER] Mise en place — Peser et mesurer toutes les denrées, vérifier leur fraîcheur.</v>
      </c>
      <c r="C42"/>
      <c r="D42"/>
    </row>
    <row r="43">
      <c r="A43" t="s" s="17">
        <v>201</v>
      </c>
      <c r="B43" t="str" s="14">
        <f>"[TRIER] "&amp;Procedure!D15</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43"/>
      <c r="D43"/>
    </row>
    <row r="44">
      <c r="A44" t="s" s="17">
        <v>202</v>
      </c>
      <c r="B44" t="str" s="14">
        <f>"[FOURRER] "&amp;Procedure!D16</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44"/>
      <c r="D44"/>
    </row>
    <row r="45">
      <c r="A45"/>
      <c r="B45" t="s">
        <v>222</v>
      </c>
      <c r="C45" s="11">
        <f>'Besoins'!$B$2*0.03</f>
        <v>0.03</v>
      </c>
      <c r="D45" t="s">
        <v>49</v>
      </c>
    </row>
    <row r="46">
      <c r="A46"/>
      <c r="B46" t="s">
        <v>223</v>
      </c>
      <c r="C46" s="11">
        <f>'Besoins'!$B$2*0.0015</f>
        <v>0.0015</v>
      </c>
      <c r="D46" t="s">
        <v>49</v>
      </c>
    </row>
    <row r="47">
      <c r="A47"/>
      <c r="B47" t="s">
        <v>224</v>
      </c>
      <c r="C47" s="11">
        <f>'Besoins'!$B$2*0.0015</f>
        <v>0.0015</v>
      </c>
      <c r="D47" t="s">
        <v>49</v>
      </c>
    </row>
    <row r="48">
      <c r="A48"/>
      <c r="B48"/>
      <c r="C48"/>
      <c r="D48"/>
    </row>
    <row r="49">
      <c r="A49" t="s" s="16">
        <v>225</v>
      </c>
      <c r="B49"/>
      <c r="C49"/>
      <c r="D49"/>
    </row>
    <row r="50">
      <c r="A50" t="s" s="17">
        <v>200</v>
      </c>
      <c r="B50" t="str" s="14">
        <f>"[CONCASSER] "&amp;Procedure!D17</f>
        <v>[CONCASSER] Mise en place du poste de travail — Réunir les denrées, le matériel de préparation et de cuisson. Contrôler la fraîcheur et la qualité des produits.</v>
      </c>
      <c r="C50"/>
      <c r="D50"/>
    </row>
    <row r="51">
      <c r="A51"/>
      <c r="B51" t="str" s="18">
        <f>"ℹ "&amp;Procedure!E17</f>
        <v>ℹ</v>
      </c>
      <c r="C51"/>
      <c r="D51"/>
    </row>
    <row r="52">
      <c r="A52" t="s" s="17">
        <v>201</v>
      </c>
      <c r="B52" t="str" s="14">
        <f>"[ÉPLUCHER] "&amp;Procedure!D18</f>
        <v>[ÉPLUCHER] Concasser, dégorger rapidement, rincer soigneusement les arêtes et les parures — Ôter tous les caillots de sang, les ouïes et les yeux des têtes.</v>
      </c>
      <c r="C52"/>
      <c r="D52"/>
    </row>
    <row r="53">
      <c r="A53"/>
      <c r="B53" t="str">
        <f>Besoins!B28</f>
        <v>Arêtes et parures de poisson</v>
      </c>
      <c r="C53" s="11">
        <f>Besoins!E28</f>
        <v>0.9</v>
      </c>
      <c r="D53" t="str">
        <f>Besoins!F28</f>
        <v>kg</v>
      </c>
    </row>
    <row r="54">
      <c r="A54"/>
      <c r="B54" t="str" s="18">
        <f>"ℹ "&amp;Procedure!E18</f>
        <v>ℹ</v>
      </c>
      <c r="C54"/>
      <c r="D54"/>
    </row>
    <row r="55">
      <c r="A55" t="s" s="17">
        <v>202</v>
      </c>
      <c r="B55" t="str" s="14">
        <f>"[SUER] "&amp;Procedure!D19</f>
        <v>[SUER] Préparer la garniture aromatique — Éplucher et laver les légumes ; émincer finement échalotes et oignons, tailler les carottes en paysanne ; confectionner le bouquet garni.</v>
      </c>
      <c r="C55"/>
      <c r="D55"/>
    </row>
    <row r="56">
      <c r="A56"/>
      <c r="B56" t="s">
        <v>206</v>
      </c>
      <c r="C56" s="11">
        <f>'Besoins'!$B$2*0.045</f>
        <v>0.045</v>
      </c>
      <c r="D56" t="s">
        <v>49</v>
      </c>
    </row>
    <row r="57">
      <c r="A57"/>
      <c r="B57" t="s">
        <v>205</v>
      </c>
      <c r="C57" s="11">
        <f>'Besoins'!$B$2*0.12</f>
        <v>0.12</v>
      </c>
      <c r="D57" t="s">
        <v>49</v>
      </c>
    </row>
    <row r="58">
      <c r="A58"/>
      <c r="B58" t="s">
        <v>204</v>
      </c>
      <c r="C58" s="11">
        <f>'Besoins'!$B$2*0.075</f>
        <v>0.075</v>
      </c>
      <c r="D58" t="s">
        <v>49</v>
      </c>
    </row>
    <row r="59">
      <c r="A59"/>
      <c r="B59" t="s">
        <v>207</v>
      </c>
      <c r="C59" s="11">
        <f>'Besoins'!$B$2*1.5</f>
        <v>1.5</v>
      </c>
      <c r="D59" t="s">
        <v>45</v>
      </c>
    </row>
    <row r="60">
      <c r="A60"/>
      <c r="B60" t="str" s="18">
        <f>"ℹ "&amp;Procedure!E19</f>
        <v>ℹ</v>
      </c>
      <c r="C60"/>
      <c r="D60"/>
    </row>
    <row r="61">
      <c r="A61" t="s" s="17">
        <v>203</v>
      </c>
      <c r="B61" t="str" s="14">
        <f>"[MOUILLER] "&amp;Procedure!D20</f>
        <v>[MOUILLER] 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v>
      </c>
      <c r="C61"/>
      <c r="D61"/>
    </row>
    <row r="62">
      <c r="A62"/>
      <c r="B62" t="str">
        <f>Besoins!B18</f>
        <v>Beurre doux 82% MG plaquette</v>
      </c>
      <c r="C62" s="11">
        <f>Besoins!E18</f>
        <v>0.06</v>
      </c>
      <c r="D62" t="str">
        <f>Besoins!F18</f>
        <v>kg</v>
      </c>
    </row>
    <row r="63">
      <c r="A63"/>
      <c r="B63" t="str">
        <f>Besoins!B25</f>
        <v>Parures et pieds de champignons</v>
      </c>
      <c r="C63" s="11">
        <f>Besoins!E25</f>
        <v>0.03</v>
      </c>
      <c r="D63" t="str">
        <f>Besoins!F25</f>
        <v>kg</v>
      </c>
    </row>
    <row r="64">
      <c r="A64"/>
      <c r="B64" t="str">
        <f>Besoins!B7</f>
        <v>Eau (robinet - moy. France 2026)</v>
      </c>
      <c r="C64" s="11">
        <f>Besoins!E7</f>
        <v>1.5</v>
      </c>
      <c r="D64" t="str">
        <f>Besoins!F7</f>
        <v>lt</v>
      </c>
    </row>
    <row r="65">
      <c r="A65"/>
      <c r="B65" t="s">
        <v>211</v>
      </c>
      <c r="C65" s="11">
        <f>'Besoins'!$B$2*0.15</f>
        <v>0.15</v>
      </c>
      <c r="D65" t="s">
        <v>25</v>
      </c>
    </row>
    <row r="66">
      <c r="A66"/>
      <c r="B66" t="str">
        <f>Besoins!B12</f>
        <v>Poivre noir en grains entiers</v>
      </c>
      <c r="C66" s="11">
        <f>Besoins!E12</f>
        <v>0.0015</v>
      </c>
      <c r="D66" t="str">
        <f>Besoins!F12</f>
        <v>kg</v>
      </c>
    </row>
    <row r="67">
      <c r="A67"/>
      <c r="B67" t="str" s="18">
        <f>"ℹ "&amp;Procedure!E20</f>
        <v>ℹ</v>
      </c>
      <c r="C67"/>
      <c r="D67"/>
    </row>
    <row r="68">
      <c r="A68" t="s" s="17">
        <v>208</v>
      </c>
      <c r="B68" t="str" s="14">
        <f>"[BOUILLIR] "&amp;Procedure!D21</f>
        <v>[BOUILLIR] Passer le fumet au chinois étamine sans fouler.</v>
      </c>
      <c r="C68"/>
      <c r="D68"/>
    </row>
    <row r="69">
      <c r="A69"/>
      <c r="B69" t="str" s="18">
        <f>"ℹ "&amp;Procedure!E21</f>
        <v>ℹ</v>
      </c>
      <c r="C69"/>
      <c r="D69"/>
    </row>
    <row r="70">
      <c r="A70" t="s" s="17">
        <v>213</v>
      </c>
      <c r="B70" t="str" s="14">
        <f>"[FRÉMIR] "&amp;Procedure!D22</f>
        <v>[FRÉMIR] Refroidir le fumet rapidement — Le placer dans un récipient d'eau glacée puis le réserver à couvert en enceinte réfrigérée à + 3 °C, 24 h au maximum.</v>
      </c>
      <c r="C70"/>
      <c r="D70"/>
    </row>
    <row r="71">
      <c r="A71"/>
      <c r="B71" t="str" s="18">
        <f>"ℹ "&amp;Procedure!E22</f>
        <v>ℹ</v>
      </c>
      <c r="C71"/>
      <c r="D71"/>
    </row>
    <row r="72">
      <c r="A72"/>
      <c r="B72"/>
      <c r="C72"/>
      <c r="D72"/>
    </row>
    <row r="73">
      <c r="A73" t="s" s="16">
        <v>226</v>
      </c>
      <c r="B73"/>
      <c r="C73"/>
      <c r="D73"/>
    </row>
    <row r="74">
      <c r="A74" t="s" s="17">
        <v>200</v>
      </c>
      <c r="B74" t="str" s="14">
        <f>"[BEURRER] "&amp;Procedure!D23</f>
        <v>[BEURRER] Sortir le beurre à température ambiante pour le ramollir en pommade.</v>
      </c>
      <c r="C74"/>
      <c r="D74"/>
    </row>
    <row r="75">
      <c r="A75" t="s" s="17">
        <v>201</v>
      </c>
      <c r="B75" t="str" s="14">
        <f>"[MÉLANGER] "&amp;Procedure!D24</f>
        <v>[MÉLANGER] Mélanger à parts égales le beurre pommade et la farine tamisée jusqu'à obtenir une pâte lisse et homogène. Ne pas travailler excessivement.</v>
      </c>
      <c r="C75"/>
      <c r="D75"/>
    </row>
    <row r="76">
      <c r="A76"/>
      <c r="B76" t="s">
        <v>209</v>
      </c>
      <c r="C76" s="11">
        <f>'Besoins'!$B$2*0.05</f>
        <v>0.05</v>
      </c>
      <c r="D76" t="s">
        <v>49</v>
      </c>
    </row>
    <row r="77">
      <c r="A77"/>
      <c r="B77" t="str">
        <f>Besoins!B15</f>
        <v>Farine de blé T55</v>
      </c>
      <c r="C77" s="11">
        <f>Besoins!E15</f>
        <v>0.05</v>
      </c>
      <c r="D77" t="str">
        <f>Besoins!F15</f>
        <v>kg</v>
      </c>
    </row>
    <row r="78">
      <c r="A78" t="s" s="17">
        <v>202</v>
      </c>
      <c r="B78" t="str" s="14">
        <f>"[RÉSERVER] "&amp;Procedure!D25</f>
        <v>[RÉSERVER] Réserver en petites boulettes au réfrigérateur jusqu'à utilisation. S'utilise par petites parcelles incorporées progressivement dans le liquide bouillant pour le lier en fin de cuisson.</v>
      </c>
      <c r="C78"/>
      <c r="D78"/>
    </row>
    <row r="79">
      <c r="A79"/>
      <c r="B79" t="str" s="18">
        <f>"ℹ "&amp;Procedure!E25</f>
        <v>ℹ</v>
      </c>
      <c r="C79"/>
      <c r="D79"/>
    </row>
    <row r="80">
      <c r="A80"/>
      <c r="B80"/>
      <c r="C80"/>
      <c r="D80"/>
    </row>
    <row r="81">
      <c r="A81" t="s" s="19">
        <v>22</v>
      </c>
      <c r="B81"/>
      <c r="C81"/>
      <c r="D81"/>
    </row>
  </sheetData>
  <sheetProtection sheet="1" formatRows="0" formatColumns="0"/>
  <mergeCells count="42">
    <mergeCell ref="A1:D1"/>
    <mergeCell ref="A2:D2"/>
    <mergeCell ref="A4:D4"/>
    <mergeCell ref="B5:D5"/>
    <mergeCell ref="B6:D6"/>
    <mergeCell ref="B7:D7"/>
    <mergeCell ref="B9:D9"/>
    <mergeCell ref="B10:D10"/>
    <mergeCell ref="B17:D17"/>
    <mergeCell ref="B25:D25"/>
    <mergeCell ref="B26:D26"/>
    <mergeCell ref="B27:D27"/>
    <mergeCell ref="B28:D28"/>
    <mergeCell ref="B30:D30"/>
    <mergeCell ref="B31:D31"/>
    <mergeCell ref="B34:D34"/>
    <mergeCell ref="B36:D36"/>
    <mergeCell ref="A38:D38"/>
    <mergeCell ref="B39:D39"/>
    <mergeCell ref="A41:D41"/>
    <mergeCell ref="B42:D42"/>
    <mergeCell ref="B43:D43"/>
    <mergeCell ref="B44:D44"/>
    <mergeCell ref="A49:D49"/>
    <mergeCell ref="B50:D50"/>
    <mergeCell ref="B51:D51"/>
    <mergeCell ref="B52:D52"/>
    <mergeCell ref="B54:D54"/>
    <mergeCell ref="B55:D55"/>
    <mergeCell ref="B60:D60"/>
    <mergeCell ref="B61:D61"/>
    <mergeCell ref="B67:D67"/>
    <mergeCell ref="B68:D68"/>
    <mergeCell ref="B69:D69"/>
    <mergeCell ref="B70:D70"/>
    <mergeCell ref="B71:D71"/>
    <mergeCell ref="A73:D73"/>
    <mergeCell ref="B74:D74"/>
    <mergeCell ref="B75:D75"/>
    <mergeCell ref="B78:D78"/>
    <mergeCell ref="B79:D79"/>
    <mergeCell ref="A81:D8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2026-10-30T15:45:53Z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2026-10-30T15:45:53Z</dcterms:modified>
  <cp:revision>1</cp:revision>
</cp:coreProperties>
</file>