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<sst xmlns="http://schemas.openxmlformats.org/spreadsheetml/2006/main" count="154" uniqueCount="154">
  <si>
    <t>Besoins matière</t>
  </si>
  <si>
    <t>Multiplicateur souhaité</t>
  </si>
  <si>
    <t>Quantité de référence</t>
  </si>
  <si>
    <t>lt</t>
  </si>
  <si>
    <t>Quantité obtenue</t>
  </si>
  <si>
    <t>Code</t>
  </si>
  <si>
    <t>Matière première</t>
  </si>
  <si>
    <t>Classe</t>
  </si>
  <si>
    <t>Base (×1, modifiable)</t>
  </si>
  <si>
    <t>Quantité</t>
  </si>
  <si>
    <t>Unité</t>
  </si>
  <si>
    <t>Coût H.T.</t>
  </si>
  <si>
    <t>EAU</t>
  </si>
  <si>
    <t>Eau (robinet - moy. France 2026)</t>
  </si>
  <si>
    <t>Matières premières</t>
  </si>
  <si>
    <t>CONC-TOMATE</t>
  </si>
  <si>
    <t>Concentré de tomate double</t>
  </si>
  <si>
    <t>Concentrés et purées cuisines</t>
  </si>
  <si>
    <t>pc</t>
  </si>
  <si>
    <t>EPI-CLOU-GIROFLE</t>
  </si>
  <si>
    <t>Clous de girofle</t>
  </si>
  <si>
    <t>Épices en poudre et graines</t>
  </si>
  <si>
    <t>kg</t>
  </si>
  <si>
    <t>EPI-POIVRE-GRAIN</t>
  </si>
  <si>
    <t>Poivre noir en grains entiers</t>
  </si>
  <si>
    <t>EPI-POIVRE-NOIR</t>
  </si>
  <si>
    <t>Poivre noir moulu</t>
  </si>
  <si>
    <t>HER-LAURIER</t>
  </si>
  <si>
    <t>Laurier sauce feuilles</t>
  </si>
  <si>
    <t>Herbes aromatiques séchées</t>
  </si>
  <si>
    <t>HER-THYM</t>
  </si>
  <si>
    <t>Thym séché</t>
  </si>
  <si>
    <t>FAR-T55</t>
  </si>
  <si>
    <t>Farine de blé T55</t>
  </si>
  <si>
    <t>Farines de blé</t>
  </si>
  <si>
    <t>BEU-CUISINE</t>
  </si>
  <si>
    <t>Beurre de cuisine bloc 10 kg</t>
  </si>
  <si>
    <t>Beurres et margarines</t>
  </si>
  <si>
    <t>RNM17710123</t>
  </si>
  <si>
    <t>AIL frais France cat.I 60-80mm</t>
  </si>
  <si>
    <t>Légumes</t>
  </si>
  <si>
    <t>RNM0420123</t>
  </si>
  <si>
    <t>CAROTTE France extra colis 12kg</t>
  </si>
  <si>
    <t>RNM0400123</t>
  </si>
  <si>
    <t>CÉLERI-BRANCHE vert France cat.I</t>
  </si>
  <si>
    <t>RNM27820123</t>
  </si>
  <si>
    <t>OIGNON jaune France cat.I 60-80mm</t>
  </si>
  <si>
    <t>RNM6520160</t>
  </si>
  <si>
    <t>PERSIL simple France botte</t>
  </si>
  <si>
    <t>bte</t>
  </si>
  <si>
    <t>RNM0200123</t>
  </si>
  <si>
    <t>POIREAU France cat.I</t>
  </si>
  <si>
    <t>RNM9360123</t>
  </si>
  <si>
    <t>TOMATE ronde Maroc cat.I 67-82mm</t>
  </si>
  <si>
    <t>POITRINE-FRAICHE</t>
  </si>
  <si>
    <t>Poitrine de porc fraîche</t>
  </si>
  <si>
    <t>Porc frais</t>
  </si>
  <si>
    <t>00002616</t>
  </si>
  <si>
    <t>Os de veau (pieds, jarret)</t>
  </si>
  <si>
    <t>Veau</t>
  </si>
  <si>
    <t>00002605</t>
  </si>
  <si>
    <t>Os et parures maigres de veau</t>
  </si>
  <si>
    <t>Total</t>
  </si>
  <si>
    <t>Recette</t>
  </si>
  <si>
    <t>#</t>
  </si>
  <si>
    <t>Verbe</t>
  </si>
  <si>
    <t>Étape</t>
  </si>
  <si>
    <t>Précision technique</t>
  </si>
  <si>
    <t>Durée</t>
  </si>
  <si>
    <t>SAUCE TOMATE (TOMATES FRAÎCHES)</t>
  </si>
  <si>
    <t>METTRE EN PLACE</t>
  </si>
  <si>
    <t>Mettre en place le poste de travail — Peser, mesurer et contrôler les denrées.</t>
  </si>
  <si>
    <t>20 à 25 min</t>
  </si>
  <si>
    <t>PRÉPARER</t>
  </si>
  <si>
    <t>1 à 2 min départ eau froide</t>
  </si>
  <si>
    <t>ÉTUVER</t>
  </si>
  <si>
    <t>INCORPORER</t>
  </si>
  <si>
    <t>Passer la sauce tomate au chinois étamine — Retirer le bouquet garni. Fouler sans excès car la garniture aromatique peut passer à travers le chinois.</t>
  </si>
  <si>
    <t>COUVRIR</t>
  </si>
  <si>
    <t>Vérifier l'onctuosité et l'assaisonnement de la sauce.</t>
  </si>
  <si>
    <t>160°C — 1h à 1h30</t>
  </si>
  <si>
    <t>PASSER</t>
  </si>
  <si>
    <t>Concentré de tomate — boîte 4/4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</si>
  <si>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</si>
  <si>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</si>
  <si>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</si>
  <si>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</si>
  <si>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</si>
  <si>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</si>
  <si>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</si>
  <si>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</si>
  <si>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</si>
  <si>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</si>
  <si>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</si>
  <si>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</si>
  <si>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</si>
  <si>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</si>
  <si>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BOUQUET GARNI</t>
  </si>
  <si>
    <t>TRIER</t>
  </si>
  <si>
    <t>Mise en place — Peser et mesurer toutes les denrées, vérifier leur fraîcheur.</t>
  </si>
  <si>
    <t>FOURRER</t>
  </si>
  <si>
    <t>Niveau</t>
  </si>
  <si>
    <t>Composant</t>
  </si>
  <si>
    <t>Type</t>
  </si>
  <si>
    <t>Quantité (× multiplicateur, voir feuille Besoins)</t>
  </si>
  <si>
    <t>recette</t>
  </si>
  <si>
    <t xml:space="preserve">    ↳ Beurre de cuisine bloc 10 kg</t>
  </si>
  <si>
    <t>matiere</t>
  </si>
  <si>
    <t xml:space="preserve">    ↳ Poitrine de porc fraîche</t>
  </si>
  <si>
    <t xml:space="preserve">    ↳ CAROTTE France extra colis 12kg</t>
  </si>
  <si>
    <t xml:space="preserve">    ↳ OIGNON jaune France cat.I 60-80mm</t>
  </si>
  <si>
    <t xml:space="preserve">    ↳ Farine de blé T55</t>
  </si>
  <si>
    <t xml:space="preserve">    ↳ Concentré de tomate — boîte 4/4 (collectivité)</t>
  </si>
  <si>
    <t xml:space="preserve">        ↳ Concentré de tomate double</t>
  </si>
  <si>
    <t xml:space="preserve">    ↳ TOMATE ronde Maroc cat.I 67-82mm</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</si>
  <si>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</si>
  <si>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</si>
  <si>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</si>
  <si>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</si>
  <si>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</si>
  <si>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</si>
  <si>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</si>
  <si>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</si>
  <si>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 (conv.)</t>
  </si>
  <si>
    <t>conversion</t>
  </si>
  <si>
    <t xml:space="preserve">        ↳ Poivre noir en grains entiers</t>
  </si>
  <si>
    <t xml:space="preserve">    ↳ AIL frais France cat.I 60-80mm</t>
  </si>
  <si>
    <t xml:space="preserve">    ↳ BOUQUET GARNI</t>
  </si>
  <si>
    <t xml:space="preserve">        ↳ PERSIL PLAT (KG) (conv.)</t>
  </si>
  <si>
    <t xml:space="preserve">        ↳ Thym séché</t>
  </si>
  <si>
    <t xml:space="preserve">        ↳ Laurier sauce feuilles</t>
  </si>
  <si>
    <t xml:space="preserve">    ↳ Poivre noir moulu</t>
  </si>
  <si>
    <t>Fiche technique — SAUCE TOMATE (TOMATES FRAÎCHES)</t>
  </si>
  <si>
    <t>SAUCE TOMATE (TOMATES FRAÎCHES)  GRO_CDR_B289A</t>
  </si>
  <si>
    <t>1.</t>
  </si>
  <si>
    <t>2.</t>
  </si>
  <si>
    <t>3.</t>
  </si>
  <si>
    <t xml:space="preserve">    CAROTTE France extra colis 12kg</t>
  </si>
  <si>
    <t xml:space="preserve">    OIGNON jaune France cat.I 60-80mm</t>
  </si>
  <si>
    <t xml:space="preserve">    BOUQUET GARNI</t>
  </si>
  <si>
    <t>4.</t>
  </si>
  <si>
    <t xml:space="preserve">    Beurre de cuisine bloc 10 kg</t>
  </si>
  <si>
    <t xml:space="preserve">    Concentré de tomate — boîte 4/4 (collectivité)</t>
  </si>
  <si>
    <t>5.</t>
  </si>
  <si>
    <t xml:space="preserve">    FOND BLANC DE VEAU</t>
  </si>
  <si>
    <t>6.</t>
  </si>
  <si>
    <t>7.</t>
  </si>
  <si>
    <t>8.</t>
  </si>
  <si>
    <t>↳ Concentré de tomate — boîte 4/4 (collectivité)  GRO-CONC-TOMATE</t>
  </si>
  <si>
    <t>↳ FOND BLANC DE VEAU  GRO_CDR_B264</t>
  </si>
  <si>
    <t xml:space="preserve">    Clous de girofle (par 20) (conv.)</t>
  </si>
  <si>
    <t>↳ BOUQUET GARNI  BPI-CUI-BGT-GRN</t>
  </si>
  <si>
    <t xml:space="preserve">    PERSIL PLAT (KG)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</si>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</sst>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1.5</v>
      </c>
      <c r="E7" s="6">
        <f>D7*$B$2</f>
        <v>1.5</v>
      </c>
      <c r="F7" t="s">
        <v>3</v>
      </c>
      <c r="G7" s="8">
        <f>E7*0.0043</f>
        <v>0.00645</v>
      </c>
    </row>
    <row r="8">
      <c r="A8" t="s">
        <v>15</v>
      </c>
      <c r="B8" t="s">
        <v>16</v>
      </c>
      <c r="C8" t="s">
        <v>17</v>
      </c>
      <c r="D8" s="4">
        <v>0.113636</v>
      </c>
      <c r="E8" s="6">
        <f>D8*$B$2</f>
        <v>0.113636</v>
      </c>
      <c r="F8" t="s">
        <v>18</v>
      </c>
      <c r="G8" s="8">
        <f>E8*12.6000403201</f>
        <v>1.431818</v>
      </c>
    </row>
    <row r="9">
      <c r="A9" t="s">
        <v>19</v>
      </c>
      <c r="B9" t="s">
        <v>20</v>
      </c>
      <c r="C9" t="s">
        <v>21</v>
      </c>
      <c r="D9" s="4">
        <v>0.00005</v>
      </c>
      <c r="E9" s="6">
        <f>D9*$B$2</f>
        <v>0.00005</v>
      </c>
      <c r="F9" t="s">
        <v>22</v>
      </c>
      <c r="G9" s="8">
        <f>E9*25</f>
        <v>0.00125</v>
      </c>
    </row>
    <row r="10">
      <c r="A10" t="s">
        <v>23</v>
      </c>
      <c r="B10" t="s">
        <v>24</v>
      </c>
      <c r="C10" t="s">
        <v>21</v>
      </c>
      <c r="D10" s="4">
        <v>0.001</v>
      </c>
      <c r="E10" s="6">
        <f>D10*$B$2</f>
        <v>0.001</v>
      </c>
      <c r="F10" t="s">
        <v>22</v>
      </c>
      <c r="G10" s="8">
        <f>E10*12</f>
        <v>0.012</v>
      </c>
    </row>
    <row r="11">
      <c r="A11" t="s">
        <v>25</v>
      </c>
      <c r="B11" t="s">
        <v>26</v>
      </c>
      <c r="C11" t="s">
        <v>21</v>
      </c>
      <c r="D11" s="4">
        <v>0.001</v>
      </c>
      <c r="E11" s="6">
        <f>D11*$B$2</f>
        <v>0.001</v>
      </c>
      <c r="F11" t="s">
        <v>22</v>
      </c>
      <c r="G11" s="8">
        <f>E11*12.5</f>
        <v>0.0125</v>
      </c>
    </row>
    <row r="12">
      <c r="A12" t="s">
        <v>27</v>
      </c>
      <c r="B12" t="s">
        <v>28</v>
      </c>
      <c r="C12" t="s">
        <v>29</v>
      </c>
      <c r="D12" s="4">
        <v>0.001</v>
      </c>
      <c r="E12" s="6">
        <f>D12*$B$2</f>
        <v>0.001</v>
      </c>
      <c r="F12" t="s">
        <v>22</v>
      </c>
      <c r="G12" s="8">
        <f>E12*9.8</f>
        <v>0.0098</v>
      </c>
    </row>
    <row r="13">
      <c r="A13" t="s">
        <v>30</v>
      </c>
      <c r="B13" t="s">
        <v>31</v>
      </c>
      <c r="C13" t="s">
        <v>29</v>
      </c>
      <c r="D13" s="4">
        <v>0.001</v>
      </c>
      <c r="E13" s="6">
        <f>D13*$B$2</f>
        <v>0.001</v>
      </c>
      <c r="F13" t="s">
        <v>22</v>
      </c>
      <c r="G13" s="8">
        <f>E13*8.5</f>
        <v>0.0085</v>
      </c>
    </row>
    <row r="14">
      <c r="A14" t="s">
        <v>32</v>
      </c>
      <c r="B14" t="s">
        <v>33</v>
      </c>
      <c r="C14" t="s">
        <v>34</v>
      </c>
      <c r="D14" s="4">
        <v>0.05</v>
      </c>
      <c r="E14" s="6">
        <f>D14*$B$2</f>
        <v>0.05</v>
      </c>
      <c r="F14" t="s">
        <v>22</v>
      </c>
      <c r="G14" s="8">
        <f>E14*0.56</f>
        <v>0.028</v>
      </c>
    </row>
    <row r="15">
      <c r="A15" t="s">
        <v>35</v>
      </c>
      <c r="B15" t="s">
        <v>36</v>
      </c>
      <c r="C15" t="s">
        <v>37</v>
      </c>
      <c r="D15" s="4">
        <v>0.08</v>
      </c>
      <c r="E15" s="6">
        <f>D15*$B$2</f>
        <v>0.08</v>
      </c>
      <c r="F15" t="s">
        <v>22</v>
      </c>
      <c r="G15" s="8">
        <f>E15*4.9</f>
        <v>0.392</v>
      </c>
    </row>
    <row r="16">
      <c r="A16" t="s">
        <v>38</v>
      </c>
      <c r="B16" t="s">
        <v>39</v>
      </c>
      <c r="C16" t="s">
        <v>40</v>
      </c>
      <c r="D16" s="4">
        <v>0.02</v>
      </c>
      <c r="E16" s="6">
        <f>D16*$B$2</f>
        <v>0.02</v>
      </c>
      <c r="F16" t="s">
        <v>22</v>
      </c>
      <c r="G16" s="8">
        <f>E16*6.5</f>
        <v>0.13</v>
      </c>
    </row>
    <row r="17">
      <c r="A17" t="s">
        <v>41</v>
      </c>
      <c r="B17" t="s">
        <v>42</v>
      </c>
      <c r="C17" t="s">
        <v>40</v>
      </c>
      <c r="D17" s="4">
        <v>0.2</v>
      </c>
      <c r="E17" s="6">
        <f>D17*$B$2</f>
        <v>0.2</v>
      </c>
      <c r="F17" t="s">
        <v>22</v>
      </c>
      <c r="G17" s="8">
        <f>E17*1.1</f>
        <v>0.22</v>
      </c>
    </row>
    <row r="18">
      <c r="A18" t="s">
        <v>43</v>
      </c>
      <c r="B18" t="s">
        <v>44</v>
      </c>
      <c r="C18" t="s">
        <v>40</v>
      </c>
      <c r="D18" s="4">
        <v>0.08</v>
      </c>
      <c r="E18" s="6">
        <f>D18*$B$2</f>
        <v>0.08</v>
      </c>
      <c r="F18" t="s">
        <v>22</v>
      </c>
      <c r="G18" s="8">
        <f>E18*1.8</f>
        <v>0.144</v>
      </c>
    </row>
    <row r="19">
      <c r="A19" t="s">
        <v>45</v>
      </c>
      <c r="B19" t="s">
        <v>46</v>
      </c>
      <c r="C19" t="s">
        <v>40</v>
      </c>
      <c r="D19" s="4">
        <v>0.2</v>
      </c>
      <c r="E19" s="6">
        <f>D19*$B$2</f>
        <v>0.2</v>
      </c>
      <c r="F19" t="s">
        <v>22</v>
      </c>
      <c r="G19" s="8">
        <f>E19*0.4</f>
        <v>0.08</v>
      </c>
    </row>
    <row r="20">
      <c r="A20" t="s">
        <v>47</v>
      </c>
      <c r="B20" t="s">
        <v>48</v>
      </c>
      <c r="C20" t="s">
        <v>40</v>
      </c>
      <c r="D20" s="4">
        <v>0.2</v>
      </c>
      <c r="E20" s="6">
        <f>D20*$B$2</f>
        <v>0.2</v>
      </c>
      <c r="F20" t="s">
        <v>49</v>
      </c>
      <c r="G20" s="8">
        <f>E20*0.45</f>
        <v>0.09</v>
      </c>
    </row>
    <row r="21">
      <c r="A21" t="s">
        <v>50</v>
      </c>
      <c r="B21" t="s">
        <v>51</v>
      </c>
      <c r="C21" t="s">
        <v>40</v>
      </c>
      <c r="D21" s="4">
        <v>0.2</v>
      </c>
      <c r="E21" s="6">
        <f>D21*$B$2</f>
        <v>0.2</v>
      </c>
      <c r="F21" t="s">
        <v>22</v>
      </c>
      <c r="G21" s="8">
        <f>E21*0.9</f>
        <v>0.18</v>
      </c>
    </row>
    <row r="22">
      <c r="A22" t="s">
        <v>52</v>
      </c>
      <c r="B22" t="s">
        <v>53</v>
      </c>
      <c r="C22" t="s">
        <v>40</v>
      </c>
      <c r="D22" s="4">
        <v>1</v>
      </c>
      <c r="E22" s="6">
        <f>D22*$B$2</f>
        <v>1</v>
      </c>
      <c r="F22" t="s">
        <v>22</v>
      </c>
      <c r="G22" s="8">
        <f>E22*2.8</f>
        <v>2.8</v>
      </c>
    </row>
    <row r="23">
      <c r="A23" t="s">
        <v>54</v>
      </c>
      <c r="B23" t="s">
        <v>55</v>
      </c>
      <c r="C23" t="s">
        <v>56</v>
      </c>
      <c r="D23" s="4">
        <v>0.1</v>
      </c>
      <c r="E23" s="6">
        <f>D23*$B$2</f>
        <v>0.1</v>
      </c>
      <c r="F23" t="s">
        <v>22</v>
      </c>
      <c r="G23" s="8">
        <f>E23*6.5</f>
        <v>0.65</v>
      </c>
    </row>
    <row r="24">
      <c r="A24" t="s" s="9">
        <v>57</v>
      </c>
      <c r="B24" t="s">
        <v>58</v>
      </c>
      <c r="C24" t="s">
        <v>59</v>
      </c>
      <c r="D24" s="4">
        <v>0.5</v>
      </c>
      <c r="E24" s="6">
        <f>D24*$B$2</f>
        <v>0.5</v>
      </c>
      <c r="F24" t="s">
        <v>22</v>
      </c>
      <c r="G24" s="8">
        <f>E24*2.5</f>
        <v>1.25</v>
      </c>
    </row>
    <row r="25">
      <c r="A25" t="s" s="9">
        <v>60</v>
      </c>
      <c r="B25" t="s">
        <v>61</v>
      </c>
      <c r="C25" t="s">
        <v>59</v>
      </c>
      <c r="D25" s="4">
        <v>0.5</v>
      </c>
      <c r="E25" s="6">
        <f>D25*$B$2</f>
        <v>0.5</v>
      </c>
      <c r="F25" t="s">
        <v>22</v>
      </c>
      <c r="G25" s="8">
        <f>E25*2</f>
        <v>1</v>
      </c>
    </row>
    <row r="26">
      <c r="A26"/>
      <c r="B26"/>
      <c r="C26"/>
      <c r="D26"/>
      <c r="E26"/>
      <c r="F26" t="s" s="10">
        <v>62</v>
      </c>
      <c r="G26" s="11">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63</v>
      </c>
      <c r="B1" t="s" s="7">
        <v>64</v>
      </c>
      <c r="C1" t="s" s="7">
        <v>65</v>
      </c>
      <c r="D1" t="s" s="7">
        <v>66</v>
      </c>
      <c r="E1" t="s" s="7">
        <v>67</v>
      </c>
      <c r="F1" t="s" s="7">
        <v>68</v>
      </c>
    </row>
    <row r="2">
      <c r="A2" t="s">
        <v>69</v>
      </c>
      <c r="B2">
        <v>1</v>
      </c>
      <c r="C2" t="s">
        <v>70</v>
      </c>
      <c r="D2" t="s" s="12">
        <v>71</v>
      </c>
      <c r="E2" t="s" s="12">
        <v>72</v>
      </c>
      <c r="F2"/>
    </row>
    <row r="3">
      <c r="A3" t="s">
        <v>69</v>
      </c>
      <c r="B3">
        <v>2</v>
      </c>
      <c r="C3" t="s">
        <v>73</v>
      </c>
      <c r="D3" t="inlineStr" s="12">
        <is>
          <t>Préparer la poitrine de porc — Ôter la couenne (et les cartilages s'il y a lieu). La détailler en petits lardons ou en petits dés et les faire blanchir durant 1 à 2 minutes (départ eau froide).</t>
        </is>
      </c>
      <c r="E3" t="s" s="12">
        <v>74</v>
      </c>
      <c r="F3"/>
    </row>
    <row r="4">
      <c r="A4" t="s">
        <v>69</v>
      </c>
      <c r="B4">
        <v>3</v>
      </c>
      <c r="C4" t="s">
        <v>73</v>
      </c>
      <c r="D4" t="inlineStr" s="12">
        <is>
          <t>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t>
        </is>
      </c>
      <c r="E4" t="s" s="12"/>
      <c r="F4"/>
    </row>
    <row r="5">
      <c r="A5" t="s">
        <v>69</v>
      </c>
      <c r="B5">
        <v>4</v>
      </c>
      <c r="C5" t="s">
        <v>75</v>
      </c>
      <c r="D5" t="inlineStr" s="12">
        <is>
          <t>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t>
        </is>
      </c>
      <c r="E5" t="s" s="12"/>
      <c r="F5"/>
    </row>
    <row r="6">
      <c r="A6" t="s">
        <v>69</v>
      </c>
      <c r="B6">
        <v>5</v>
      </c>
      <c r="C6" t="s">
        <v>76</v>
      </c>
      <c r="D6" t="inlineStr" s="12">
        <is>
          <t>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t>
        </is>
      </c>
      <c r="E6" t="s" s="12"/>
      <c r="F6"/>
    </row>
    <row r="7">
      <c r="A7" t="s">
        <v>69</v>
      </c>
      <c r="B7">
        <v>6</v>
      </c>
      <c r="C7" t="s">
        <v>76</v>
      </c>
      <c r="D7" t="s" s="12">
        <v>77</v>
      </c>
      <c r="E7" t="s" s="12"/>
      <c r="F7"/>
    </row>
    <row r="8">
      <c r="A8" t="s">
        <v>69</v>
      </c>
      <c r="B8">
        <v>7</v>
      </c>
      <c r="C8" t="s">
        <v>78</v>
      </c>
      <c r="D8" t="s" s="12">
        <v>79</v>
      </c>
      <c r="E8" t="s" s="12">
        <v>80</v>
      </c>
      <c r="F8"/>
    </row>
    <row r="9">
      <c r="A9" t="s">
        <v>69</v>
      </c>
      <c r="B9">
        <v>8</v>
      </c>
      <c r="C9" t="s">
        <v>81</v>
      </c>
      <c r="D9" t="inlineStr" s="12">
        <is>
          <t>Tamponner la sauce tomate (beurrer en surface) — La réserver à couvert au bain-marie à une température supérieure à + 63 °C ou la refroidir rapidement et réglementairement.</t>
        </is>
      </c>
      <c r="E9" t="s" s="12"/>
      <c r="F9"/>
    </row>
    <row r="10">
      <c r="A10" t="s">
        <v>82</v>
      </c>
      <c r="B10"/>
      <c r="C10"/>
      <c r="D10"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0"/>
      <c r="F10"/>
    </row>
    <row r="11">
      <c r="A11" t="s">
        <v>83</v>
      </c>
      <c r="B11">
        <v>1</v>
      </c>
      <c r="C11" t="s">
        <v>84</v>
      </c>
      <c r="D11" t="s" s="12">
        <v>85</v>
      </c>
      <c r="E11" t="s" s="12">
        <v>86</v>
      </c>
      <c r="F11"/>
    </row>
    <row r="12">
      <c r="A12" t="s">
        <v>83</v>
      </c>
      <c r="B12">
        <v>2</v>
      </c>
      <c r="C12" t="s">
        <v>87</v>
      </c>
      <c r="D12" t="s" s="12">
        <v>88</v>
      </c>
      <c r="E12" t="s" s="12">
        <v>89</v>
      </c>
      <c r="F12"/>
    </row>
    <row r="13">
      <c r="A13" t="s">
        <v>83</v>
      </c>
      <c r="B13">
        <v>3</v>
      </c>
      <c r="C13" t="s">
        <v>90</v>
      </c>
      <c r="D13" t="inlineStr" s="12">
        <is>
          <t>Blanchir les os et la viande (ils peuvent être mis à dégorger au préalable) — Mouiller à l'eau froide, porter à ébullition, laisser frémir quelques minutes en écumant ; rafraîchir à l'eau courante, rincer, égoutter ; rincer le récipient.</t>
        </is>
      </c>
      <c r="E13" t="s" s="12">
        <v>91</v>
      </c>
      <c r="F13"/>
    </row>
    <row r="14">
      <c r="A14" t="s">
        <v>83</v>
      </c>
      <c r="B14">
        <v>4</v>
      </c>
      <c r="C14" t="s">
        <v>92</v>
      </c>
      <c r="D14" t="s" s="12">
        <v>93</v>
      </c>
      <c r="E14" t="s" s="12">
        <v>94</v>
      </c>
      <c r="F14"/>
    </row>
    <row r="15">
      <c r="A15" t="s">
        <v>83</v>
      </c>
      <c r="B15">
        <v>5</v>
      </c>
      <c r="C15" t="s">
        <v>87</v>
      </c>
      <c r="D15" t="inlineStr" s="12">
        <is>
          <t>Préparer et ajouter la garniture aromatique — Éplucher et laver les légumes ; tailler les carottes en tronçons ; confectionner le bouquet garni avec les blancs de poireau et le céleri ; piquer l'oignon d'un clou de girofle.</t>
        </is>
      </c>
      <c r="E15" t="s" s="12">
        <v>95</v>
      </c>
      <c r="F15"/>
    </row>
    <row r="16">
      <c r="A16" t="s">
        <v>83</v>
      </c>
      <c r="B16">
        <v>6</v>
      </c>
      <c r="C16" t="s">
        <v>96</v>
      </c>
      <c r="D16" t="inlineStr" s="12">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16" t="s" s="12"/>
      <c r="F16"/>
    </row>
    <row r="17">
      <c r="A17" t="s">
        <v>83</v>
      </c>
      <c r="B17">
        <v>7</v>
      </c>
      <c r="C17"/>
      <c r="D17" t="inlineStr" s="12">
        <is>
          <t>Passer le fond au chinois étamine sans le fouler ni le remuer — il doit être parfaitement limpide, non « laiteux » ; dégraisser à nouveau si nécessaire ; refroidir rapidement et réserver à couvert à + 3 °C maximum.</t>
        </is>
      </c>
      <c r="E17" t="s" s="12"/>
      <c r="F17"/>
    </row>
    <row r="18">
      <c r="A18" t="s">
        <v>97</v>
      </c>
      <c r="B18">
        <v>1</v>
      </c>
      <c r="C18" t="s">
        <v>98</v>
      </c>
      <c r="D18" t="s" s="12">
        <v>99</v>
      </c>
      <c r="E18" t="s" s="12"/>
      <c r="F18"/>
    </row>
    <row r="19">
      <c r="A19" t="s">
        <v>97</v>
      </c>
      <c r="B19">
        <v>2</v>
      </c>
      <c r="C19" t="s">
        <v>98</v>
      </c>
      <c r="D19" t="inlineStr" s="12">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9" t="s" s="12"/>
      <c r="F19"/>
    </row>
    <row r="20">
      <c r="A20" t="s">
        <v>97</v>
      </c>
      <c r="B20">
        <v>3</v>
      </c>
      <c r="C20" t="s">
        <v>100</v>
      </c>
      <c r="D20" t="inlineStr" s="12">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0" t="s" s="12"/>
      <c r="F2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101</v>
      </c>
      <c r="B1" t="s" s="7">
        <v>102</v>
      </c>
      <c r="C1" t="s" s="7">
        <v>103</v>
      </c>
      <c r="D1" t="s" s="7">
        <v>104</v>
      </c>
      <c r="E1" t="s" s="7">
        <v>10</v>
      </c>
    </row>
    <row r="2">
      <c r="A2">
        <v>0</v>
      </c>
      <c r="B2" t="s">
        <v>69</v>
      </c>
      <c r="C2" t="s">
        <v>105</v>
      </c>
      <c r="D2" s="6">
        <f>'Besoins'!$B$2*1</f>
        <v>1</v>
      </c>
      <c r="E2" t="s">
        <v>3</v>
      </c>
    </row>
    <row r="3">
      <c r="A3">
        <v>1</v>
      </c>
      <c r="B3" t="s">
        <v>106</v>
      </c>
      <c r="C3" t="s">
        <v>107</v>
      </c>
      <c r="D3" s="6">
        <f>'Besoins'!$B$2*0.06</f>
        <v>0.06</v>
      </c>
      <c r="E3" t="s">
        <v>22</v>
      </c>
    </row>
    <row r="4">
      <c r="A4">
        <v>1</v>
      </c>
      <c r="B4" t="s">
        <v>108</v>
      </c>
      <c r="C4" t="s">
        <v>107</v>
      </c>
      <c r="D4" s="6">
        <f>'Besoins'!$B$2*0.1</f>
        <v>0.1</v>
      </c>
      <c r="E4" t="s">
        <v>22</v>
      </c>
    </row>
    <row r="5">
      <c r="A5">
        <v>1</v>
      </c>
      <c r="B5" t="s">
        <v>109</v>
      </c>
      <c r="C5" t="s">
        <v>107</v>
      </c>
      <c r="D5" s="6">
        <f>'Besoins'!$B$2*0.1</f>
        <v>0.1</v>
      </c>
      <c r="E5" t="s">
        <v>22</v>
      </c>
    </row>
    <row r="6">
      <c r="A6">
        <v>1</v>
      </c>
      <c r="B6" t="s">
        <v>110</v>
      </c>
      <c r="C6" t="s">
        <v>107</v>
      </c>
      <c r="D6" s="6">
        <f>'Besoins'!$B$2*0.1</f>
        <v>0.1</v>
      </c>
      <c r="E6" t="s">
        <v>22</v>
      </c>
    </row>
    <row r="7">
      <c r="A7">
        <v>1</v>
      </c>
      <c r="B7" t="s">
        <v>111</v>
      </c>
      <c r="C7" t="s">
        <v>107</v>
      </c>
      <c r="D7" s="6">
        <f>'Besoins'!$B$2*0.05</f>
        <v>0.05</v>
      </c>
      <c r="E7" t="s">
        <v>22</v>
      </c>
    </row>
    <row r="8">
      <c r="A8">
        <v>1</v>
      </c>
      <c r="B8" t="s">
        <v>112</v>
      </c>
      <c r="C8" t="s">
        <v>105</v>
      </c>
      <c r="D8" s="6">
        <f>'Besoins'!$B$2*0.1</f>
        <v>0.1</v>
      </c>
      <c r="E8" t="s">
        <v>22</v>
      </c>
    </row>
    <row r="9">
      <c r="A9">
        <v>2</v>
      </c>
      <c r="B9" t="s">
        <v>113</v>
      </c>
      <c r="C9" t="s">
        <v>107</v>
      </c>
      <c r="D9" s="6">
        <f>'Besoins'!$B$2*0.1136363636</f>
        <v>0.113636</v>
      </c>
      <c r="E9" t="s">
        <v>18</v>
      </c>
    </row>
    <row r="10">
      <c r="A10">
        <v>1</v>
      </c>
      <c r="B10" t="s">
        <v>114</v>
      </c>
      <c r="C10" t="s">
        <v>107</v>
      </c>
      <c r="D10" s="6">
        <f>'Besoins'!$B$2*1</f>
        <v>1</v>
      </c>
      <c r="E10" t="s">
        <v>22</v>
      </c>
    </row>
    <row r="11">
      <c r="A11">
        <v>1</v>
      </c>
      <c r="B11" t="s">
        <v>115</v>
      </c>
      <c r="C11" t="s">
        <v>105</v>
      </c>
      <c r="D11" s="6">
        <f>'Besoins'!$B$2*1</f>
        <v>1</v>
      </c>
      <c r="E11" t="s">
        <v>3</v>
      </c>
    </row>
    <row r="12">
      <c r="A12">
        <v>2</v>
      </c>
      <c r="B12" t="s">
        <v>116</v>
      </c>
      <c r="C12" t="s">
        <v>107</v>
      </c>
      <c r="D12" s="6">
        <f>'Besoins'!$B$2*0.5</f>
        <v>0.5</v>
      </c>
      <c r="E12" t="s">
        <v>22</v>
      </c>
    </row>
    <row r="13">
      <c r="A13">
        <v>2</v>
      </c>
      <c r="B13" t="s">
        <v>117</v>
      </c>
      <c r="C13" t="s">
        <v>107</v>
      </c>
      <c r="D13" s="6">
        <f>'Besoins'!$B$2*0.5</f>
        <v>0.5</v>
      </c>
      <c r="E13" t="s">
        <v>22</v>
      </c>
    </row>
    <row r="14">
      <c r="A14">
        <v>2</v>
      </c>
      <c r="B14" t="s">
        <v>118</v>
      </c>
      <c r="C14" t="s">
        <v>107</v>
      </c>
      <c r="D14" s="6">
        <f>'Besoins'!$B$2*0.1</f>
        <v>0.1</v>
      </c>
      <c r="E14" t="s">
        <v>22</v>
      </c>
    </row>
    <row r="15">
      <c r="A15">
        <v>2</v>
      </c>
      <c r="B15" t="s">
        <v>119</v>
      </c>
      <c r="C15" t="s">
        <v>107</v>
      </c>
      <c r="D15" s="6">
        <f>'Besoins'!$B$2*0.1</f>
        <v>0.1</v>
      </c>
      <c r="E15" t="s">
        <v>22</v>
      </c>
    </row>
    <row r="16">
      <c r="A16">
        <v>2</v>
      </c>
      <c r="B16" t="s">
        <v>120</v>
      </c>
      <c r="C16" t="s">
        <v>107</v>
      </c>
      <c r="D16" s="6">
        <f>'Besoins'!$B$2*0.2</f>
        <v>0.2</v>
      </c>
      <c r="E16" t="s">
        <v>22</v>
      </c>
    </row>
    <row r="17">
      <c r="A17">
        <v>2</v>
      </c>
      <c r="B17" t="s">
        <v>121</v>
      </c>
      <c r="C17" t="s">
        <v>107</v>
      </c>
      <c r="D17" s="6">
        <f>'Besoins'!$B$2*0.08</f>
        <v>0.08</v>
      </c>
      <c r="E17" t="s">
        <v>22</v>
      </c>
    </row>
    <row r="18">
      <c r="A18">
        <v>2</v>
      </c>
      <c r="B18" t="s">
        <v>122</v>
      </c>
      <c r="C18" t="s">
        <v>107</v>
      </c>
      <c r="D18" s="6">
        <f>'Besoins'!$B$2*1.5</f>
        <v>1.5</v>
      </c>
      <c r="E18" t="s">
        <v>3</v>
      </c>
    </row>
    <row r="19">
      <c r="A19">
        <v>2</v>
      </c>
      <c r="B19" t="s">
        <v>123</v>
      </c>
      <c r="C19" t="s">
        <v>124</v>
      </c>
      <c r="D19" s="6">
        <f>'Besoins'!$B$2*1</f>
        <v>1</v>
      </c>
      <c r="E19" t="s">
        <v>18</v>
      </c>
    </row>
    <row r="20">
      <c r="A20">
        <v>2</v>
      </c>
      <c r="B20" t="s">
        <v>125</v>
      </c>
      <c r="C20" t="s">
        <v>107</v>
      </c>
      <c r="D20" s="6">
        <f>'Besoins'!$B$2*0.001</f>
        <v>0.001</v>
      </c>
      <c r="E20" t="s">
        <v>22</v>
      </c>
    </row>
    <row r="21">
      <c r="A21">
        <v>1</v>
      </c>
      <c r="B21" t="s">
        <v>126</v>
      </c>
      <c r="C21" t="s">
        <v>107</v>
      </c>
      <c r="D21" s="6">
        <f>'Besoins'!$B$2*0.02</f>
        <v>0.02</v>
      </c>
      <c r="E21" t="s">
        <v>22</v>
      </c>
    </row>
    <row r="22">
      <c r="A22">
        <v>1</v>
      </c>
      <c r="B22" t="s">
        <v>127</v>
      </c>
      <c r="C22" t="s">
        <v>105</v>
      </c>
      <c r="D22" s="6">
        <f>'Besoins'!$B$2*1</f>
        <v>1</v>
      </c>
      <c r="E22" t="s">
        <v>18</v>
      </c>
    </row>
    <row r="23">
      <c r="A23">
        <v>2</v>
      </c>
      <c r="B23" t="s">
        <v>128</v>
      </c>
      <c r="C23" t="s">
        <v>124</v>
      </c>
      <c r="D23" s="6">
        <f>'Besoins'!$B$2*0.02</f>
        <v>0.02</v>
      </c>
      <c r="E23" t="s">
        <v>22</v>
      </c>
    </row>
    <row r="24">
      <c r="A24">
        <v>2</v>
      </c>
      <c r="B24" t="s">
        <v>129</v>
      </c>
      <c r="C24" t="s">
        <v>107</v>
      </c>
      <c r="D24" s="6">
        <f>'Besoins'!$B$2*0.001</f>
        <v>0.001</v>
      </c>
      <c r="E24" t="s">
        <v>22</v>
      </c>
    </row>
    <row r="25">
      <c r="A25">
        <v>2</v>
      </c>
      <c r="B25" t="s">
        <v>130</v>
      </c>
      <c r="C25" t="s">
        <v>107</v>
      </c>
      <c r="D25" s="6">
        <f>'Besoins'!$B$2*0.001</f>
        <v>0.001</v>
      </c>
      <c r="E25" t="s">
        <v>22</v>
      </c>
    </row>
    <row r="26">
      <c r="A26">
        <v>1</v>
      </c>
      <c r="B26" t="s">
        <v>106</v>
      </c>
      <c r="C26" t="s">
        <v>107</v>
      </c>
      <c r="D26" s="6">
        <f>'Besoins'!$B$2*0.02</f>
        <v>0.02</v>
      </c>
      <c r="E26" t="s">
        <v>22</v>
      </c>
    </row>
    <row r="27">
      <c r="A27">
        <v>1</v>
      </c>
      <c r="B27" t="s">
        <v>131</v>
      </c>
      <c r="C27" t="s">
        <v>107</v>
      </c>
      <c r="D27" s="6">
        <f>'Besoins'!$B$2*0.001</f>
        <v>0.001</v>
      </c>
      <c r="E27"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2">
        <v>132</v>
      </c>
      <c r="B1"/>
      <c r="C1"/>
      <c r="D1"/>
    </row>
    <row r="2">
      <c r="A2" t="str" s="13">
        <f>"GRO_CDR_B289A · CUI.SAU.TOMATES · référence : "&amp;Besoins!B3&amp;" "&amp;Besoins!C3&amp;" · multiplicateur réglable sur la feuille ""Besoins"""</f>
        <v>GRO_CDR_B289A · CUI.SAU.TOMATES · référence : 1 lt · multiplicateur réglable sur la feuille </v>
      </c>
      <c r="B2"/>
      <c r="C2"/>
      <c r="D2"/>
    </row>
    <row r="3">
      <c r="A3"/>
      <c r="B3"/>
      <c r="C3"/>
      <c r="D3"/>
    </row>
    <row r="4">
      <c r="A4" t="s" s="14">
        <v>133</v>
      </c>
      <c r="B4"/>
      <c r="C4"/>
      <c r="D4"/>
    </row>
    <row r="5">
      <c r="A5" t="s" s="15">
        <v>134</v>
      </c>
      <c r="B5" t="str" s="12">
        <f>"[METTRE EN PLACE] "&amp;Procedure!D2</f>
        <v>[METTRE EN PLACE] Mettre en place le poste de travail — Peser, mesurer et contrôler les denrées.</v>
      </c>
      <c r="C5"/>
      <c r="D5"/>
    </row>
    <row r="6">
      <c r="A6"/>
      <c r="B6" t="str" s="16">
        <f>"ℹ "&amp;Procedure!E2</f>
        <v>ℹ</v>
      </c>
      <c r="C6"/>
      <c r="D6"/>
    </row>
    <row r="7">
      <c r="A7" t="s" s="15">
        <v>135</v>
      </c>
      <c r="B7" t="str" s="12">
        <f>"[PRÉPARER] "&amp;Procedure!D3</f>
        <v>[PRÉPARER] Préparer la poitrine de porc — Ôter la couenne (et les cartilages s'il y a lieu). La détailler en petits lardons ou en petits dés et les faire blanchir durant 1 à 2 minutes (départ eau froide).</v>
      </c>
      <c r="C7"/>
      <c r="D7"/>
    </row>
    <row r="8">
      <c r="A8"/>
      <c r="B8" t="str">
        <f>Besoins!B23</f>
        <v>Poitrine de porc fraîche</v>
      </c>
      <c r="C8" s="6">
        <f>Besoins!E23</f>
        <v>0.1</v>
      </c>
      <c r="D8" t="str">
        <f>Besoins!F23</f>
        <v>kg</v>
      </c>
    </row>
    <row r="9">
      <c r="A9"/>
      <c r="B9" t="str" s="16">
        <f>"ℹ "&amp;Procedure!E3</f>
        <v>ℹ</v>
      </c>
      <c r="C9"/>
      <c r="D9"/>
    </row>
    <row r="10">
      <c r="A10" t="s" s="15">
        <v>136</v>
      </c>
      <c r="B10" t="str" s="12">
        <f>"[PRÉPARER] "&amp;Procedure!D4</f>
        <v>[PRÉPARER] Préparer la garniture aromatique — Éplucher et laver les carottes, les oignons, l'ail et le persil. Tailler les carottes et les oignons en petits dés de 5 mm de section (petite Mirepoix). Ôter le germe et écraser les gousses d'ail. Confectionner le bouquet garni. Pour les tomates fraîches, laver, ôter le pédoncule et concasser les tomates.</v>
      </c>
      <c r="C10"/>
      <c r="D10"/>
    </row>
    <row r="11">
      <c r="A11"/>
      <c r="B11" t="s">
        <v>137</v>
      </c>
      <c r="C11" s="6">
        <f>'Besoins'!$B$2*0.1</f>
        <v>0.1</v>
      </c>
      <c r="D11" t="s">
        <v>22</v>
      </c>
    </row>
    <row r="12">
      <c r="A12"/>
      <c r="B12" t="s">
        <v>138</v>
      </c>
      <c r="C12" s="6">
        <f>'Besoins'!$B$2*0.1</f>
        <v>0.1</v>
      </c>
      <c r="D12" t="s">
        <v>22</v>
      </c>
    </row>
    <row r="13">
      <c r="A13"/>
      <c r="B13" t="str">
        <f>Besoins!B22</f>
        <v>TOMATE ronde Maroc cat.I 67-82mm</v>
      </c>
      <c r="C13" s="6">
        <f>Besoins!E22</f>
        <v>1</v>
      </c>
      <c r="D13" t="str">
        <f>Besoins!F22</f>
        <v>kg</v>
      </c>
    </row>
    <row r="14">
      <c r="A14"/>
      <c r="B14" t="str">
        <f>Besoins!B16</f>
        <v>AIL frais France cat.I 60-80mm</v>
      </c>
      <c r="C14" s="6">
        <f>Besoins!E16</f>
        <v>0.02</v>
      </c>
      <c r="D14" t="str">
        <f>Besoins!F16</f>
        <v>kg</v>
      </c>
    </row>
    <row r="15">
      <c r="A15"/>
      <c r="B15" t="s">
        <v>139</v>
      </c>
      <c r="C15" s="6">
        <f>'Besoins'!$B$2*1</f>
        <v>1</v>
      </c>
      <c r="D15" t="s">
        <v>18</v>
      </c>
    </row>
    <row r="16">
      <c r="A16" t="s" s="15">
        <v>140</v>
      </c>
      <c r="B16" t="str" s="12">
        <f>"[ÉTUVER] "&amp;Procedure!D5</f>
        <v>[ÉTUVER] Marquer la sauce tomate en cuisson — Faire fondre le beurre découpé en parcelles dans une sauteuse de grandeur appropriée. Ajouter les lardons blanchis et les faire fondre tout doucement en évitant de faire colorer le beurre. Ajouter les carottes et les oignons taillés en Mirepoix ; les faire suer doucement sans coloration. Singer (ajouter la farine). Remuer le roux avec une spatule en exoglass ; le cuire doucement jusqu'à obtention d'une très légère coloration (blonde). Ajouter le concentré de tomates ; bien le mélanger au roux et le laisser cuire durant quelques minutes en remuant doucement avec la spatule (ou le cuire au four). Laisser refroidir le « roux tomaté ».</v>
      </c>
      <c r="C16"/>
      <c r="D16"/>
    </row>
    <row r="17">
      <c r="A17"/>
      <c r="B17" t="s">
        <v>141</v>
      </c>
      <c r="C17" s="6">
        <f>'Besoins'!$B$2*0.06</f>
        <v>0.06</v>
      </c>
      <c r="D17" t="s">
        <v>22</v>
      </c>
    </row>
    <row r="18">
      <c r="A18"/>
      <c r="B18" t="str">
        <f>Besoins!B14</f>
        <v>Farine de blé T55</v>
      </c>
      <c r="C18" s="6">
        <f>Besoins!E14</f>
        <v>0.05</v>
      </c>
      <c r="D18" t="str">
        <f>Besoins!F14</f>
        <v>kg</v>
      </c>
    </row>
    <row r="19">
      <c r="A19"/>
      <c r="B19" t="s">
        <v>142</v>
      </c>
      <c r="C19" s="6">
        <f>'Besoins'!$B$2*0.1</f>
        <v>0.1</v>
      </c>
      <c r="D19" t="s">
        <v>22</v>
      </c>
    </row>
    <row r="20">
      <c r="A20" t="s" s="15">
        <v>143</v>
      </c>
      <c r="B20" t="str" s="12">
        <f>"[INCORPORER] "&amp;Procedure!D6</f>
        <v>[INCORPORER] Mouiller et cuire la sauce — Mouiller avec le fond blanc ou l'eau bouillante : verser la moitié du liquide bouillant en une seule fois sur le roux refroidi ; mélanger hors du feu à l'aide d'un petit fouet à sauce ; verser progressivement le reste du liquide sans arrêter de remuer. Porter la sauce tomate à ébullition sans arrêter de remuer avec le fouet. Ajouter les tomates fraîches (s'il y a lieu), l'ail écrasé, le bouquet garni, le sel, le poivre et une pincée de sucre pour limiter les risques d'acidité. Essuyer les bords intérieurs de la sauteuse avec du papier absorbant. Couvrir la sauteuse et cuire la sauce tomate à très faible ébullition sur la plaque du fourneau ou à four doux (160 °C), durant 1 heure à 1 heure 30 minutes environ, selon la quantité de sauce ; la remuer de temps en temps avec une spatule en exoglass ou une spatule à réduction.</v>
      </c>
      <c r="C20"/>
      <c r="D20"/>
    </row>
    <row r="21">
      <c r="A21"/>
      <c r="B21" t="s">
        <v>144</v>
      </c>
      <c r="C21" s="6">
        <f>'Besoins'!$B$2*1</f>
        <v>1</v>
      </c>
      <c r="D21" t="s">
        <v>3</v>
      </c>
    </row>
    <row r="22">
      <c r="A22"/>
      <c r="B22" t="str">
        <f>Besoins!B11</f>
        <v>Poivre noir moulu</v>
      </c>
      <c r="C22" s="6">
        <f>Besoins!E11</f>
        <v>0.001</v>
      </c>
      <c r="D22" t="str">
        <f>Besoins!F11</f>
        <v>kg</v>
      </c>
    </row>
    <row r="23">
      <c r="A23" t="s" s="15">
        <v>145</v>
      </c>
      <c r="B23" t="str" s="12">
        <f>"[INCORPORER] "&amp;Procedure!D7</f>
        <v>[INCORPORER] Passer la sauce tomate au chinois étamine — Retirer le bouquet garni. Fouler sans excès car la garniture aromatique peut passer à travers le chinois.</v>
      </c>
      <c r="C23"/>
      <c r="D23"/>
    </row>
    <row r="24">
      <c r="A24" t="s" s="15">
        <v>146</v>
      </c>
      <c r="B24" t="str" s="12">
        <f>"[COUVRIR] "&amp;Procedure!D8</f>
        <v>[COUVRIR] Vérifier l'onctuosité et l'assaisonnement de la sauce.</v>
      </c>
      <c r="C24"/>
      <c r="D24"/>
    </row>
    <row r="25">
      <c r="A25"/>
      <c r="B25" t="str" s="16">
        <f>"ℹ "&amp;Procedure!E8</f>
        <v>ℹ</v>
      </c>
      <c r="C25"/>
      <c r="D25"/>
    </row>
    <row r="26">
      <c r="A26" t="s" s="15">
        <v>147</v>
      </c>
      <c r="B26" t="str" s="12">
        <f>"[PASSER] "&amp;Procedure!D9</f>
        <v>[PASSER] Tamponner la sauce tomate (beurrer en surface) — La réserver à couvert au bain-marie à une température supérieure à + 63 °C ou la refroidir rapidement et réglementairement.</v>
      </c>
      <c r="C26"/>
      <c r="D26"/>
    </row>
    <row r="27">
      <c r="A27"/>
      <c r="B27" t="s">
        <v>141</v>
      </c>
      <c r="C27" s="6">
        <f>'Besoins'!$B$2*0.02</f>
        <v>0.02</v>
      </c>
      <c r="D27" t="s">
        <v>22</v>
      </c>
    </row>
    <row r="28">
      <c r="A28"/>
      <c r="B28"/>
      <c r="C28"/>
      <c r="D28"/>
    </row>
    <row r="29">
      <c r="A29" t="s" s="14">
        <v>148</v>
      </c>
      <c r="B29"/>
      <c r="C29"/>
      <c r="D29"/>
    </row>
    <row r="30">
      <c r="A30"/>
      <c r="B30"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0"/>
      <c r="D30"/>
    </row>
    <row r="31">
      <c r="A31"/>
      <c r="B31"/>
      <c r="C31"/>
      <c r="D31"/>
    </row>
    <row r="32">
      <c r="A32" t="s" s="14">
        <v>149</v>
      </c>
      <c r="B32"/>
      <c r="C32"/>
      <c r="D32"/>
    </row>
    <row r="33">
      <c r="A33" t="s" s="15">
        <v>134</v>
      </c>
      <c r="B33" t="str" s="12">
        <f>"[CONCASSER] "&amp;Procedure!D11</f>
        <v>[CONCASSER] Mise en place du poste de travail — Réunir les denrées, le matériel de préparation et de cuisson. Contrôler la fraîcheur et la qualité des produits.</v>
      </c>
      <c r="C33"/>
      <c r="D33"/>
    </row>
    <row r="34">
      <c r="A34"/>
      <c r="B34" t="str" s="16">
        <f>"ℹ "&amp;Procedure!E11</f>
        <v>ℹ</v>
      </c>
      <c r="C34"/>
      <c r="D34"/>
    </row>
    <row r="35">
      <c r="A35" t="s" s="15">
        <v>135</v>
      </c>
      <c r="B35" t="str" s="12">
        <f>"[ÉPLUCHER] "&amp;Procedure!D12</f>
        <v>[ÉPLUCHER] Concasser finement les os ou les carcasses et les abattis ; découper la viande en morceaux, habiller et brider la ou les volailles s'il y a lieu.</v>
      </c>
      <c r="C35"/>
      <c r="D35"/>
    </row>
    <row r="36">
      <c r="A36"/>
      <c r="B36" t="str">
        <f>Besoins!B25</f>
        <v>Os et parures maigres de veau</v>
      </c>
      <c r="C36" s="6">
        <f>Besoins!E25</f>
        <v>0.5</v>
      </c>
      <c r="D36" t="str">
        <f>Besoins!F25</f>
        <v>kg</v>
      </c>
    </row>
    <row r="37">
      <c r="A37"/>
      <c r="B37" t="str">
        <f>Besoins!B24</f>
        <v>Os de veau (pieds, jarret)</v>
      </c>
      <c r="C37" s="6">
        <f>Besoins!E24</f>
        <v>0.5</v>
      </c>
      <c r="D37" t="str">
        <f>Besoins!F24</f>
        <v>kg</v>
      </c>
    </row>
    <row r="38">
      <c r="A38"/>
      <c r="B38" t="str" s="16">
        <f>"ℹ "&amp;Procedure!E12</f>
        <v>ℹ</v>
      </c>
      <c r="C38"/>
      <c r="D38"/>
    </row>
    <row r="39">
      <c r="A39" t="s" s="15">
        <v>136</v>
      </c>
      <c r="B39" t="str" s="12">
        <f>"[MARQUER] "&amp;Procedure!D13</f>
        <v>[MARQUER] Blanchir les os et la viande (ils peuvent être mis à dégorger au préalable) — Mouiller à l'eau froide, porter à ébullition, laisser frémir quelques minutes en écumant ; rafraîchir à l'eau courante, rincer, égoutter ; rincer le récipient.</v>
      </c>
      <c r="C39"/>
      <c r="D39"/>
    </row>
    <row r="40">
      <c r="A40"/>
      <c r="B40" t="str" s="16">
        <f>"ℹ "&amp;Procedure!E13</f>
        <v>ℹ</v>
      </c>
      <c r="C40"/>
      <c r="D40"/>
    </row>
    <row r="41">
      <c r="A41" t="s" s="15">
        <v>140</v>
      </c>
      <c r="B41" t="str" s="12">
        <f>"[ÉCUMER] "&amp;Procedure!D14</f>
        <v>[ÉCUMER] Marquer le fond blanc en cuisson — Replacer les ingrédients de base, mouiller à l'eau froide, porter à ébullition, écumer et dégraisser.</v>
      </c>
      <c r="C41"/>
      <c r="D41"/>
    </row>
    <row r="42">
      <c r="A42"/>
      <c r="B42" t="str">
        <f>Besoins!B7</f>
        <v>Eau (robinet - moy. France 2026)</v>
      </c>
      <c r="C42" s="6">
        <f>Besoins!E7</f>
        <v>1.5</v>
      </c>
      <c r="D42" t="str">
        <f>Besoins!F7</f>
        <v>lt</v>
      </c>
    </row>
    <row r="43">
      <c r="A43"/>
      <c r="B43" t="str" s="16">
        <f>"ℹ "&amp;Procedure!E14</f>
        <v>ℹ</v>
      </c>
      <c r="C43"/>
      <c r="D43"/>
    </row>
    <row r="44">
      <c r="A44" t="s" s="15">
        <v>143</v>
      </c>
      <c r="B44" t="str" s="12">
        <f>"[ÉPLUCHER] "&amp;Procedure!D15</f>
        <v>[ÉPLUCHER] Préparer et ajouter la garniture aromatique — Éplucher et laver les légumes ; tailler les carottes en tronçons ; confectionner le bouquet garni avec les blancs de poireau et le céleri ; piquer l'oignon d'un clou de girofle.</v>
      </c>
      <c r="C44"/>
      <c r="D44"/>
    </row>
    <row r="45">
      <c r="A45"/>
      <c r="B45" t="s">
        <v>137</v>
      </c>
      <c r="C45" s="6">
        <f>'Besoins'!$B$2*0.1</f>
        <v>0.1</v>
      </c>
      <c r="D45" t="s">
        <v>22</v>
      </c>
    </row>
    <row r="46">
      <c r="A46"/>
      <c r="B46" t="s">
        <v>138</v>
      </c>
      <c r="C46" s="6">
        <f>'Besoins'!$B$2*0.1</f>
        <v>0.1</v>
      </c>
      <c r="D46" t="s">
        <v>22</v>
      </c>
    </row>
    <row r="47">
      <c r="A47"/>
      <c r="B47" t="str">
        <f>Besoins!B21</f>
        <v>POIREAU France cat.I</v>
      </c>
      <c r="C47" s="6">
        <f>Besoins!E21</f>
        <v>0.2</v>
      </c>
      <c r="D47" t="str">
        <f>Besoins!F21</f>
        <v>kg</v>
      </c>
    </row>
    <row r="48">
      <c r="A48"/>
      <c r="B48" t="str">
        <f>Besoins!B18</f>
        <v>CÉLERI-BRANCHE vert France cat.I</v>
      </c>
      <c r="C48" s="6">
        <f>Besoins!E18</f>
        <v>0.08</v>
      </c>
      <c r="D48" t="str">
        <f>Besoins!F18</f>
        <v>kg</v>
      </c>
    </row>
    <row r="49">
      <c r="A49"/>
      <c r="B49" t="s">
        <v>150</v>
      </c>
      <c r="C49" s="6">
        <f>'Besoins'!$B$2*1</f>
        <v>1</v>
      </c>
      <c r="D49" t="s">
        <v>18</v>
      </c>
    </row>
    <row r="50">
      <c r="A50"/>
      <c r="B50" t="str" s="16">
        <f>"ℹ "&amp;Procedure!E15</f>
        <v>ℹ</v>
      </c>
      <c r="C50"/>
      <c r="D50"/>
    </row>
    <row r="51">
      <c r="A51" t="s" s="15">
        <v>145</v>
      </c>
      <c r="B51" t="str" s="12">
        <f>"[MOUILLER] "&amp;Procedure!D16</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51"/>
      <c r="D51"/>
    </row>
    <row r="52">
      <c r="A52"/>
      <c r="B52" t="str">
        <f>Besoins!B10</f>
        <v>Poivre noir en grains entiers</v>
      </c>
      <c r="C52" s="6">
        <f>Besoins!E10</f>
        <v>0.001</v>
      </c>
      <c r="D52" t="str">
        <f>Besoins!F10</f>
        <v>kg</v>
      </c>
    </row>
    <row r="53">
      <c r="A53" t="s" s="15">
        <v>146</v>
      </c>
      <c r="B53" t="str" s="12">
        <f>Procedure!D17</f>
        <v>Passer le fond au chinois étamine sans le fouler ni le remuer — il doit être parfaitement limpide, non « laiteux » ; dégraisser à nouveau si nécessaire ; refroidir rapidement et réserver à couvert à + 3 °C maximum.</v>
      </c>
      <c r="C53"/>
      <c r="D53"/>
    </row>
    <row r="54">
      <c r="A54"/>
      <c r="B54"/>
      <c r="C54"/>
      <c r="D54"/>
    </row>
    <row r="55">
      <c r="A55" t="s" s="14">
        <v>151</v>
      </c>
      <c r="B55"/>
      <c r="C55"/>
      <c r="D55"/>
    </row>
    <row r="56">
      <c r="A56" t="s" s="15">
        <v>134</v>
      </c>
      <c r="B56" t="str" s="12">
        <f>"[TRIER] "&amp;Procedure!D18</f>
        <v>[TRIER] Mise en place — Peser et mesurer toutes les denrées, vérifier leur fraîcheur.</v>
      </c>
      <c r="C56"/>
      <c r="D56"/>
    </row>
    <row r="57">
      <c r="A57" t="s" s="15">
        <v>135</v>
      </c>
      <c r="B57" t="str" s="12">
        <f>"[TRIER] "&amp;Procedure!D19</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57"/>
      <c r="D57"/>
    </row>
    <row r="58">
      <c r="A58" t="s" s="15">
        <v>136</v>
      </c>
      <c r="B58" t="str" s="12">
        <f>"[FOURRER] "&amp;Procedure!D20</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58"/>
      <c r="D58"/>
    </row>
    <row r="59">
      <c r="A59"/>
      <c r="B59" t="s">
        <v>152</v>
      </c>
      <c r="C59" s="6">
        <f>'Besoins'!$B$2*0.02</f>
        <v>0.02</v>
      </c>
      <c r="D59" t="s">
        <v>22</v>
      </c>
    </row>
    <row r="60">
      <c r="A60"/>
      <c r="B60" t="str">
        <f>Besoins!B13</f>
        <v>Thym séché</v>
      </c>
      <c r="C60" s="6">
        <f>Besoins!E13</f>
        <v>0.001</v>
      </c>
      <c r="D60" t="str">
        <f>Besoins!F13</f>
        <v>kg</v>
      </c>
    </row>
    <row r="61">
      <c r="A61"/>
      <c r="B61" t="str">
        <f>Besoins!B12</f>
        <v>Laurier sauce feuilles</v>
      </c>
      <c r="C61" s="6">
        <f>Besoins!E12</f>
        <v>0.001</v>
      </c>
      <c r="D61" t="str">
        <f>Besoins!F12</f>
        <v>kg</v>
      </c>
    </row>
    <row r="62">
      <c r="A62"/>
      <c r="B62"/>
      <c r="C62"/>
      <c r="D62"/>
    </row>
    <row r="63">
      <c r="A63" t="s" s="17">
        <v>153</v>
      </c>
      <c r="B63"/>
      <c r="C63"/>
      <c r="D63"/>
    </row>
  </sheetData>
  <sheetProtection sheet="1" formatRows="0" formatColumns="0"/>
  <mergeCells count="34">
    <mergeCell ref="A1:D1"/>
    <mergeCell ref="A2:D2"/>
    <mergeCell ref="A4:D4"/>
    <mergeCell ref="B5:D5"/>
    <mergeCell ref="B6:D6"/>
    <mergeCell ref="B7:D7"/>
    <mergeCell ref="B9:D9"/>
    <mergeCell ref="B10:D10"/>
    <mergeCell ref="B16:D16"/>
    <mergeCell ref="B20:D20"/>
    <mergeCell ref="B23:D23"/>
    <mergeCell ref="B24:D24"/>
    <mergeCell ref="B25:D25"/>
    <mergeCell ref="B26:D26"/>
    <mergeCell ref="A29:D29"/>
    <mergeCell ref="B30:D30"/>
    <mergeCell ref="A32:D32"/>
    <mergeCell ref="B33:D33"/>
    <mergeCell ref="B34:D34"/>
    <mergeCell ref="B35:D35"/>
    <mergeCell ref="B38:D38"/>
    <mergeCell ref="B39:D39"/>
    <mergeCell ref="B40:D40"/>
    <mergeCell ref="B41:D41"/>
    <mergeCell ref="B43:D43"/>
    <mergeCell ref="B44:D44"/>
    <mergeCell ref="B50:D50"/>
    <mergeCell ref="B51:D51"/>
    <mergeCell ref="B53:D53"/>
    <mergeCell ref="A55:D55"/>
    <mergeCell ref="B56:D56"/>
    <mergeCell ref="B57:D57"/>
    <mergeCell ref="B58:D58"/>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2026-10-30T13:56:52Z</dcterms:created>
  <dc:title>SAUCE TOMATE (TOMATES FRAÎCHES)</dc:title>
  <dc:subject/>
  <dc:creator>CUIS.web</dc:creator>
  <cp:lastModifiedBy/>
  <cp:keywords/>
  <dc:description>Export automatique — moteur récursif d'origine : Bernard Vandendaele</dc:description>
  <cp:category/>
  <dc:language>en-US</dc:language>
  <dcterms:modified xsi:type="dcterms:W3CDTF">2026-10-30T13:56:52Z</dcterms:modified>
  <cp:revision>1</cp:revision>
</cp:coreProperties>
</file>