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<sst xmlns="http://schemas.openxmlformats.org/spreadsheetml/2006/main" count="120" uniqueCount="120">
  <si>
    <t>Besoins matière</t>
  </si>
  <si>
    <t>Multiplicateur souhaité</t>
  </si>
  <si>
    <t>Quantité de référence</t>
  </si>
  <si>
    <t>pc</t>
  </si>
  <si>
    <t>Quantité obtenue</t>
  </si>
  <si>
    <t>Code</t>
  </si>
  <si>
    <t>Matière première</t>
  </si>
  <si>
    <t>Classe</t>
  </si>
  <si>
    <t>Base (×1, modifiable)</t>
  </si>
  <si>
    <t>Quantité</t>
  </si>
  <si>
    <t>Unité</t>
  </si>
  <si>
    <t>Coût</t>
  </si>
  <si>
    <t>00000030</t>
  </si>
  <si>
    <t>GRAND MARNIER</t>
  </si>
  <si>
    <t>Alcool</t>
  </si>
  <si>
    <t>lt</t>
  </si>
  <si>
    <t>00000011</t>
  </si>
  <si>
    <t>CHOCOLAT 835</t>
  </si>
  <si>
    <t>Chocolat Mat. prem.</t>
  </si>
  <si>
    <t>kg</t>
  </si>
  <si>
    <t>00000022</t>
  </si>
  <si>
    <t>BROYAGE D'AMANDES 50/50</t>
  </si>
  <si>
    <t>Eléments divers</t>
  </si>
  <si>
    <t>00000002</t>
  </si>
  <si>
    <t>FARINE (FLEUR DE FROMENT)</t>
  </si>
  <si>
    <t>00000274</t>
  </si>
  <si>
    <t>GELATINE EN FEUILLES</t>
  </si>
  <si>
    <t>00000048</t>
  </si>
  <si>
    <t>BEURRE</t>
  </si>
  <si>
    <t>Produits frais</t>
  </si>
  <si>
    <t>00000049</t>
  </si>
  <si>
    <t>CREME FRAOECHE</t>
  </si>
  <si>
    <t>00000060</t>
  </si>
  <si>
    <t>ORANGE</t>
  </si>
  <si>
    <t>00000047</t>
  </si>
  <si>
    <t>OEUF A3 (PRIX)</t>
  </si>
  <si>
    <t>Produits laitiers</t>
  </si>
  <si>
    <t>00000061</t>
  </si>
  <si>
    <t>EAU</t>
  </si>
  <si>
    <t>Matières diverses (à trier)</t>
  </si>
  <si>
    <t>00000092</t>
  </si>
  <si>
    <t>papier silicone</t>
  </si>
  <si>
    <t>Petit matériel hôtellier</t>
  </si>
  <si>
    <t>00000032</t>
  </si>
  <si>
    <t>MIEL LIQUIDE (MELI)</t>
  </si>
  <si>
    <t>Sucres Mat. prem.</t>
  </si>
  <si>
    <t>00000015</t>
  </si>
  <si>
    <t>RAFTISUC</t>
  </si>
  <si>
    <t>00000004</t>
  </si>
  <si>
    <t>SUCRE (S0)</t>
  </si>
  <si>
    <t>00000003</t>
  </si>
  <si>
    <t>SUCRE (S2)</t>
  </si>
  <si>
    <t>Total</t>
  </si>
  <si>
    <t>Recette</t>
  </si>
  <si>
    <t>#</t>
  </si>
  <si>
    <t>Verbe</t>
  </si>
  <si>
    <t>Étape</t>
  </si>
  <si>
    <t>Précision technique</t>
  </si>
  <si>
    <t>Durée</t>
  </si>
  <si>
    <t>ASTRID (gastro)</t>
  </si>
  <si>
    <t>BISCUIT DUCHESSE (FEUILLES gastro)</t>
  </si>
  <si>
    <t>BISCUIT DUCHESSE</t>
  </si>
  <si>
    <t>PUNCH Grand Marnier</t>
  </si>
  <si>
    <t>RAFTISUC  (L)</t>
  </si>
  <si>
    <t>MOUSSE à L'ORANGE</t>
  </si>
  <si>
    <t>MERINGUE CUITE</t>
  </si>
  <si>
    <t>TRUFFES AU CHOCOLAT</t>
  </si>
  <si>
    <t>EXTRAIT D'ORANGE (MIEL)</t>
  </si>
  <si>
    <t>ORANGE (P)</t>
  </si>
  <si>
    <t>GELÉE D'ORANGE</t>
  </si>
  <si>
    <t>Niveau</t>
  </si>
  <si>
    <t>Composant</t>
  </si>
  <si>
    <t>Type</t>
  </si>
  <si>
    <t>Quantité (× multiplicateur, voir feuille Besoins)</t>
  </si>
  <si>
    <t>recette</t>
  </si>
  <si>
    <t xml:space="preserve">    ↳ BISCUIT DUCHESSE (FEUILLES gastro)</t>
  </si>
  <si>
    <t xml:space="preserve">        ↳ BISCUIT DUCHESSE</t>
  </si>
  <si>
    <t xml:space="preserve">            ↳ OEUF (P) (conv.)</t>
  </si>
  <si>
    <t>conversion</t>
  </si>
  <si>
    <t xml:space="preserve">            ↳ SUCRE (S2)</t>
  </si>
  <si>
    <t>matiere</t>
  </si>
  <si>
    <t xml:space="preserve">            ↳ FARINE (FLEUR DE FROMENT)</t>
  </si>
  <si>
    <t xml:space="preserve">            ↳ BROYAGE D'AMANDES 50/50</t>
  </si>
  <si>
    <t xml:space="preserve">        ↳ papier silicone</t>
  </si>
  <si>
    <t xml:space="preserve">    ↳ PUNCH Grand Marnier</t>
  </si>
  <si>
    <t xml:space="preserve">        ↳ GRAND MARNIER</t>
  </si>
  <si>
    <t xml:space="preserve">        ↳ RAFTISUC  (L)</t>
  </si>
  <si>
    <t xml:space="preserve">            ↳ RAFTISUC</t>
  </si>
  <si>
    <t xml:space="preserve">    ↳ MOUSSE à L'ORANGE</t>
  </si>
  <si>
    <t xml:space="preserve">        ↳ CREME FRAOECHE</t>
  </si>
  <si>
    <t xml:space="preserve">        ↳ PULPE D'ORANGE (conv.)</t>
  </si>
  <si>
    <t xml:space="preserve">        ↳ GELATINE EN FEUILLES (P) (conv.)</t>
  </si>
  <si>
    <t xml:space="preserve">        ↳ MERINGUE CUITE</t>
  </si>
  <si>
    <t xml:space="preserve">            ↳ BLANC D'OEUF (P) (conv.)</t>
  </si>
  <si>
    <t xml:space="preserve">            ↳ EAU</t>
  </si>
  <si>
    <t xml:space="preserve">    ↳ TRUFFES AU CHOCOLAT</t>
  </si>
  <si>
    <t xml:space="preserve">        ↳ BEURRE</t>
  </si>
  <si>
    <t xml:space="preserve">        ↳ MIEL LIQUIDE (MELI)</t>
  </si>
  <si>
    <t xml:space="preserve">        ↳ EXTRAIT D'ORANGE (MIEL)</t>
  </si>
  <si>
    <t xml:space="preserve">            ↳ ORANGE (P)</t>
  </si>
  <si>
    <t xml:space="preserve">                ↳ ORANGE</t>
  </si>
  <si>
    <t xml:space="preserve">            ↳ SUCRE (S0)</t>
  </si>
  <si>
    <t xml:space="preserve">            ↳ MIEL LIQUIDE (MELI)</t>
  </si>
  <si>
    <t xml:space="preserve">        ↳ CHOCOLAT 835</t>
  </si>
  <si>
    <t xml:space="preserve">    ↳ GELÉE D'ORANGE</t>
  </si>
  <si>
    <t xml:space="preserve">        ↳ SUCRE (S2)</t>
  </si>
  <si>
    <t xml:space="preserve">        ↳ EAU</t>
  </si>
  <si>
    <t>Fiche technique — ASTRID (gastro)</t>
  </si>
  <si>
    <t>ASTRID (gastro)  00000732</t>
  </si>
  <si>
    <t>↳ BISCUIT DUCHESSE (FEUILLES gastro)  00001131</t>
  </si>
  <si>
    <t>↳ BISCUIT DUCHESSE  00000161</t>
  </si>
  <si>
    <t>↳ PUNCH Grand Marnier  00001100</t>
  </si>
  <si>
    <t>↳ RAFTISUC  (L)  00000392</t>
  </si>
  <si>
    <t>↳ MOUSSE à L'ORANGE  00000175</t>
  </si>
  <si>
    <t>↳ MERINGUE CUITE  00000490</t>
  </si>
  <si>
    <t>↳ TRUFFES AU CHOCOLAT  00000169</t>
  </si>
  <si>
    <t>↳ EXTRAIT D'ORANGE (MIEL)  00000170</t>
  </si>
  <si>
    <t>↳ ORANGE (P)  00000173</t>
  </si>
  <si>
    <t>↳ GELÉE D'ORANGE  00000177</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</si>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</sst>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0.075</v>
      </c>
      <c r="E7" s="6">
        <f>D7*$B$2</f>
        <v>0.075</v>
      </c>
      <c r="F7" t="s">
        <v>15</v>
      </c>
      <c r="G7" s="9">
        <f>E7*20.3272857143</f>
        <v>1.524546</v>
      </c>
    </row>
    <row r="8">
      <c r="A8" t="s" s="8">
        <v>16</v>
      </c>
      <c r="B8" t="s">
        <v>17</v>
      </c>
      <c r="C8" t="s">
        <v>18</v>
      </c>
      <c r="D8" s="4">
        <v>0.267327</v>
      </c>
      <c r="E8" s="6">
        <f>D8*$B$2</f>
        <v>0.267327</v>
      </c>
      <c r="F8" t="s">
        <v>19</v>
      </c>
      <c r="G8" s="9">
        <f>E8*3.1246968753</f>
        <v>0.835316</v>
      </c>
    </row>
    <row r="9">
      <c r="A9" t="s" s="8">
        <v>20</v>
      </c>
      <c r="B9" t="s">
        <v>21</v>
      </c>
      <c r="C9" t="s">
        <v>22</v>
      </c>
      <c r="D9" s="4">
        <v>0.08</v>
      </c>
      <c r="E9" s="6">
        <f>D9*$B$2</f>
        <v>0.08</v>
      </c>
      <c r="F9" t="s">
        <v>19</v>
      </c>
      <c r="G9" s="9">
        <f>E9*3.3465666667</f>
        <v>0.267725</v>
      </c>
    </row>
    <row r="10">
      <c r="A10" t="s" s="8">
        <v>23</v>
      </c>
      <c r="B10" t="s">
        <v>24</v>
      </c>
      <c r="C10" t="s">
        <v>22</v>
      </c>
      <c r="D10" s="4">
        <v>0.2</v>
      </c>
      <c r="E10" s="6">
        <f>D10*$B$2</f>
        <v>0.2</v>
      </c>
      <c r="F10" t="s">
        <v>19</v>
      </c>
      <c r="G10" s="9">
        <f>E10*0.022064</f>
        <v>0.004413</v>
      </c>
    </row>
    <row r="11">
      <c r="A11" t="s" s="8">
        <v>25</v>
      </c>
      <c r="B11" t="s">
        <v>26</v>
      </c>
      <c r="C11" t="s">
        <v>22</v>
      </c>
      <c r="D11" s="4">
        <v>23</v>
      </c>
      <c r="E11" s="6">
        <f>D11*$B$2</f>
        <v>23</v>
      </c>
      <c r="F11" t="s">
        <v>19</v>
      </c>
      <c r="G11" s="9">
        <f>E11*16.0945</f>
        <v>370.1735</v>
      </c>
    </row>
    <row r="12">
      <c r="A12" t="s" s="8">
        <v>27</v>
      </c>
      <c r="B12" t="s">
        <v>28</v>
      </c>
      <c r="C12" t="s">
        <v>29</v>
      </c>
      <c r="D12" s="4">
        <v>0.178218</v>
      </c>
      <c r="E12" s="6">
        <f>D12*$B$2</f>
        <v>0.178218</v>
      </c>
      <c r="F12" t="s">
        <v>19</v>
      </c>
      <c r="G12" s="9">
        <f>E12*3.9513960486</f>
        <v>0.70421</v>
      </c>
    </row>
    <row r="13">
      <c r="A13" t="s" s="8">
        <v>30</v>
      </c>
      <c r="B13" t="s">
        <v>31</v>
      </c>
      <c r="C13" t="s">
        <v>29</v>
      </c>
      <c r="D13" s="4">
        <v>1.228515</v>
      </c>
      <c r="E13" s="6">
        <f>D13*$B$2</f>
        <v>1.228515</v>
      </c>
      <c r="F13" t="s">
        <v>15</v>
      </c>
      <c r="G13" s="9">
        <f>E13*2.5334996937</f>
        <v>3.112442</v>
      </c>
    </row>
    <row r="14">
      <c r="A14" t="s" s="8">
        <v>32</v>
      </c>
      <c r="B14" t="s">
        <v>33</v>
      </c>
      <c r="C14" t="s">
        <v>29</v>
      </c>
      <c r="D14" s="4">
        <v>8.446827</v>
      </c>
      <c r="E14" s="6">
        <f>D14*$B$2</f>
        <v>8.446827</v>
      </c>
      <c r="F14" t="s">
        <v>19</v>
      </c>
      <c r="G14" s="9">
        <f>E14*0.6544641717</f>
        <v>5.528146</v>
      </c>
    </row>
    <row r="15">
      <c r="A15" t="s" s="8">
        <v>34</v>
      </c>
      <c r="B15" t="s">
        <v>35</v>
      </c>
      <c r="C15" t="s">
        <v>36</v>
      </c>
      <c r="D15" s="4">
        <v>14</v>
      </c>
      <c r="E15" s="6">
        <f>D15*$B$2</f>
        <v>14</v>
      </c>
      <c r="F15" t="s">
        <v>3</v>
      </c>
      <c r="G15" s="9">
        <f>E15*0.27</f>
        <v>3.78</v>
      </c>
    </row>
    <row r="16">
      <c r="A16" t="s" s="8">
        <v>37</v>
      </c>
      <c r="B16" t="s">
        <v>38</v>
      </c>
      <c r="C16" t="s">
        <v>39</v>
      </c>
      <c r="D16" s="4">
        <v>0.368</v>
      </c>
      <c r="E16" s="6">
        <f>D16*$B$2</f>
        <v>0.368</v>
      </c>
      <c r="F16" t="s">
        <v>15</v>
      </c>
      <c r="G16" s="9">
        <f>E16*0.003</f>
        <v>0.001104</v>
      </c>
    </row>
    <row r="17">
      <c r="A17" t="s" s="8">
        <v>40</v>
      </c>
      <c r="B17" t="s">
        <v>41</v>
      </c>
      <c r="C17" t="s">
        <v>42</v>
      </c>
      <c r="D17" s="4">
        <v>2</v>
      </c>
      <c r="E17" s="6">
        <f>D17*$B$2</f>
        <v>2</v>
      </c>
      <c r="F17" t="s">
        <v>3</v>
      </c>
      <c r="G17" s="9">
        <f>E17*0.0632128</f>
        <v>0.126426</v>
      </c>
    </row>
    <row r="18">
      <c r="A18" t="s" s="8">
        <v>43</v>
      </c>
      <c r="B18" t="s">
        <v>44</v>
      </c>
      <c r="C18" t="s">
        <v>45</v>
      </c>
      <c r="D18" s="4">
        <v>0.090594</v>
      </c>
      <c r="E18" s="6">
        <f>D18*$B$2</f>
        <v>0.090594</v>
      </c>
      <c r="F18" t="s">
        <v>19</v>
      </c>
      <c r="G18" s="9">
        <f>E18*4.0406026496</f>
        <v>0.366054</v>
      </c>
    </row>
    <row r="19">
      <c r="A19" t="s" s="8">
        <v>46</v>
      </c>
      <c r="B19" t="s">
        <v>47</v>
      </c>
      <c r="C19" t="s">
        <v>45</v>
      </c>
      <c r="D19" s="4">
        <v>0.225</v>
      </c>
      <c r="E19" s="6">
        <f>D19*$B$2</f>
        <v>0.225</v>
      </c>
      <c r="F19" t="s">
        <v>19</v>
      </c>
      <c r="G19" s="9">
        <f>E19*1.1961</f>
        <v>0.269123</v>
      </c>
    </row>
    <row r="20">
      <c r="A20" t="s" s="8">
        <v>48</v>
      </c>
      <c r="B20" t="s">
        <v>49</v>
      </c>
      <c r="C20" t="s">
        <v>45</v>
      </c>
      <c r="D20" s="4">
        <v>0.032673</v>
      </c>
      <c r="E20" s="6">
        <f>D20*$B$2</f>
        <v>0.032673</v>
      </c>
      <c r="F20" t="s">
        <v>19</v>
      </c>
      <c r="G20" s="9">
        <f>E20*1.0982089853</f>
        <v>0.035882</v>
      </c>
    </row>
    <row r="21">
      <c r="A21" t="s" s="8">
        <v>50</v>
      </c>
      <c r="B21" t="s">
        <v>51</v>
      </c>
      <c r="C21" t="s">
        <v>45</v>
      </c>
      <c r="D21" s="4">
        <v>0.908</v>
      </c>
      <c r="E21" s="6">
        <f>D21*$B$2</f>
        <v>0.908</v>
      </c>
      <c r="F21" t="s">
        <v>19</v>
      </c>
      <c r="G21" s="9">
        <f>E21*0.95</f>
        <v>0.8626</v>
      </c>
    </row>
    <row r="22">
      <c r="A22"/>
      <c r="B22"/>
      <c r="C22"/>
      <c r="D22"/>
      <c r="E22"/>
      <c r="F22" t="s" s="10">
        <v>52</v>
      </c>
      <c r="G22" s="11">
        <f>SUM(G7:G21)</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53</v>
      </c>
      <c r="B1" t="s" s="7">
        <v>54</v>
      </c>
      <c r="C1" t="s" s="7">
        <v>55</v>
      </c>
      <c r="D1" t="s" s="7">
        <v>56</v>
      </c>
      <c r="E1" t="s" s="7">
        <v>57</v>
      </c>
      <c r="F1" t="s" s="7">
        <v>58</v>
      </c>
    </row>
    <row r="2">
      <c r="A2" t="s">
        <v>59</v>
      </c>
      <c r="B2"/>
      <c r="C2"/>
      <c r="D2"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
      <c r="F2"/>
    </row>
    <row r="3">
      <c r="A3" t="s">
        <v>60</v>
      </c>
      <c r="B3"/>
      <c r="C3"/>
      <c r="D3"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BISCUIT DUCHESSE (FEUILLES)
</t>
        </is>
      </c>
      <c r="E3"/>
      <c r="F3"/>
    </row>
    <row r="4">
      <c r="A4" t="s">
        <v>61</v>
      </c>
      <c r="B4"/>
      <c r="C4"/>
      <c r="D4"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
      <c r="F4"/>
    </row>
    <row r="5">
      <c r="A5" t="s">
        <v>62</v>
      </c>
      <c r="B5"/>
      <c r="C5"/>
      <c r="D5"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
      <c r="F5"/>
    </row>
    <row r="6">
      <c r="A6" t="s">
        <v>63</v>
      </c>
      <c r="B6"/>
      <c r="C6"/>
      <c r="D6"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6"/>
      <c r="F6"/>
    </row>
    <row r="7">
      <c r="A7" t="s">
        <v>64</v>
      </c>
      <c r="B7"/>
      <c r="C7"/>
      <c r="D7"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7"/>
      <c r="F7"/>
    </row>
    <row r="8">
      <c r="A8" t="s">
        <v>65</v>
      </c>
      <c r="B8"/>
      <c r="C8"/>
      <c r="D8"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8"/>
      <c r="F8"/>
    </row>
    <row r="9">
      <c r="A9" t="s">
        <v>66</v>
      </c>
      <c r="B9"/>
      <c r="C9"/>
      <c r="D9"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9"/>
      <c r="F9"/>
    </row>
    <row r="10">
      <c r="A10" t="s">
        <v>67</v>
      </c>
      <c r="B10"/>
      <c r="C10"/>
      <c r="D10"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0"/>
      <c r="F10"/>
    </row>
    <row r="11">
      <c r="A11" t="s">
        <v>68</v>
      </c>
      <c r="B11"/>
      <c r="C11"/>
      <c r="D11"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1"/>
      <c r="F11"/>
    </row>
    <row r="12">
      <c r="A12" t="s">
        <v>69</v>
      </c>
      <c r="B12"/>
      <c r="C12"/>
      <c r="D12"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2"/>
      <c r="F12"/>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36"/>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70</v>
      </c>
      <c r="B1" t="s" s="7">
        <v>71</v>
      </c>
      <c r="C1" t="s" s="7">
        <v>72</v>
      </c>
      <c r="D1" t="s" s="7">
        <v>73</v>
      </c>
      <c r="E1" t="s" s="7">
        <v>10</v>
      </c>
    </row>
    <row r="2">
      <c r="A2">
        <v>0</v>
      </c>
      <c r="B2" t="s">
        <v>59</v>
      </c>
      <c r="C2" t="s">
        <v>74</v>
      </c>
      <c r="D2" s="6">
        <f>'Besoins'!$B$2*1</f>
        <v>1</v>
      </c>
      <c r="E2" t="s">
        <v>3</v>
      </c>
    </row>
    <row r="3">
      <c r="A3">
        <v>1</v>
      </c>
      <c r="B3" t="s">
        <v>75</v>
      </c>
      <c r="C3" t="s">
        <v>74</v>
      </c>
      <c r="D3" s="6">
        <f>'Besoins'!$B$2*2</f>
        <v>2</v>
      </c>
      <c r="E3" t="s">
        <v>3</v>
      </c>
    </row>
    <row r="4">
      <c r="A4">
        <v>2</v>
      </c>
      <c r="B4" t="s">
        <v>76</v>
      </c>
      <c r="C4" t="s">
        <v>74</v>
      </c>
      <c r="D4" s="6">
        <f>'Besoins'!$B$2*0.92</f>
        <v>0.92</v>
      </c>
      <c r="E4" t="s">
        <v>19</v>
      </c>
    </row>
    <row r="5">
      <c r="A5">
        <v>3</v>
      </c>
      <c r="B5" t="s">
        <v>77</v>
      </c>
      <c r="C5" t="s">
        <v>78</v>
      </c>
      <c r="D5" s="6">
        <f>'Besoins'!$B$2*8</f>
        <v>8</v>
      </c>
      <c r="E5" t="s">
        <v>3</v>
      </c>
    </row>
    <row r="6">
      <c r="A6">
        <v>3</v>
      </c>
      <c r="B6" t="s">
        <v>79</v>
      </c>
      <c r="C6" t="s">
        <v>80</v>
      </c>
      <c r="D6" s="6">
        <f>'Besoins'!$B$2*0.2</f>
        <v>0.2</v>
      </c>
      <c r="E6" t="s">
        <v>19</v>
      </c>
    </row>
    <row r="7">
      <c r="A7">
        <v>3</v>
      </c>
      <c r="B7" t="s">
        <v>81</v>
      </c>
      <c r="C7" t="s">
        <v>80</v>
      </c>
      <c r="D7" s="6">
        <f>'Besoins'!$B$2*0.2</f>
        <v>0.2</v>
      </c>
      <c r="E7" t="s">
        <v>19</v>
      </c>
    </row>
    <row r="8">
      <c r="A8">
        <v>3</v>
      </c>
      <c r="B8" t="s">
        <v>82</v>
      </c>
      <c r="C8" t="s">
        <v>80</v>
      </c>
      <c r="D8" s="6">
        <f>'Besoins'!$B$2*0.08</f>
        <v>0.08</v>
      </c>
      <c r="E8" t="s">
        <v>19</v>
      </c>
    </row>
    <row r="9">
      <c r="A9">
        <v>2</v>
      </c>
      <c r="B9" t="s">
        <v>83</v>
      </c>
      <c r="C9" t="s">
        <v>80</v>
      </c>
      <c r="D9" s="6">
        <f>'Besoins'!$B$2*2</f>
        <v>2</v>
      </c>
      <c r="E9" t="s">
        <v>3</v>
      </c>
    </row>
    <row r="10">
      <c r="A10">
        <v>1</v>
      </c>
      <c r="B10" t="s">
        <v>84</v>
      </c>
      <c r="C10" t="s">
        <v>74</v>
      </c>
      <c r="D10" s="6">
        <f>'Besoins'!$B$2*0.3</f>
        <v>0.3</v>
      </c>
      <c r="E10" t="s">
        <v>15</v>
      </c>
    </row>
    <row r="11">
      <c r="A11">
        <v>2</v>
      </c>
      <c r="B11" t="s">
        <v>85</v>
      </c>
      <c r="C11" t="s">
        <v>80</v>
      </c>
      <c r="D11" s="6">
        <f>'Besoins'!$B$2*0.075</f>
        <v>0.075</v>
      </c>
      <c r="E11" t="s">
        <v>15</v>
      </c>
    </row>
    <row r="12">
      <c r="A12">
        <v>2</v>
      </c>
      <c r="B12" t="s">
        <v>86</v>
      </c>
      <c r="C12" t="s">
        <v>74</v>
      </c>
      <c r="D12" s="6">
        <f>'Besoins'!$B$2*0.225</f>
        <v>0.225</v>
      </c>
      <c r="E12" t="s">
        <v>15</v>
      </c>
    </row>
    <row r="13">
      <c r="A13">
        <v>3</v>
      </c>
      <c r="B13" t="s">
        <v>87</v>
      </c>
      <c r="C13" t="s">
        <v>80</v>
      </c>
      <c r="D13" s="6">
        <f>'Besoins'!$B$2*0.225</f>
        <v>0.225</v>
      </c>
      <c r="E13" t="s">
        <v>19</v>
      </c>
    </row>
    <row r="14">
      <c r="A14">
        <v>1</v>
      </c>
      <c r="B14" t="s">
        <v>88</v>
      </c>
      <c r="C14" t="s">
        <v>74</v>
      </c>
      <c r="D14" s="6">
        <f>'Besoins'!$B$2*2.88</f>
        <v>2.88</v>
      </c>
      <c r="E14" t="s">
        <v>19</v>
      </c>
    </row>
    <row r="15">
      <c r="A15">
        <v>2</v>
      </c>
      <c r="B15" t="s">
        <v>89</v>
      </c>
      <c r="C15" t="s">
        <v>80</v>
      </c>
      <c r="D15" s="6">
        <f>'Besoins'!$B$2*1.08</f>
        <v>1.08</v>
      </c>
      <c r="E15" t="s">
        <v>15</v>
      </c>
    </row>
    <row r="16">
      <c r="A16">
        <v>2</v>
      </c>
      <c r="B16" t="s">
        <v>90</v>
      </c>
      <c r="C16" t="s">
        <v>78</v>
      </c>
      <c r="D16" s="6">
        <f>'Besoins'!$B$2*0.6</f>
        <v>0.6</v>
      </c>
      <c r="E16" t="s">
        <v>19</v>
      </c>
    </row>
    <row r="17">
      <c r="A17">
        <v>2</v>
      </c>
      <c r="B17" t="s">
        <v>91</v>
      </c>
      <c r="C17" t="s">
        <v>78</v>
      </c>
      <c r="D17" s="6">
        <f>'Besoins'!$B$2*18</f>
        <v>18</v>
      </c>
      <c r="E17" t="s">
        <v>3</v>
      </c>
    </row>
    <row r="18">
      <c r="A18">
        <v>2</v>
      </c>
      <c r="B18" t="s">
        <v>92</v>
      </c>
      <c r="C18" t="s">
        <v>74</v>
      </c>
      <c r="D18" s="6">
        <f>'Besoins'!$B$2*1.08</f>
        <v>1.08</v>
      </c>
      <c r="E18" t="s">
        <v>19</v>
      </c>
    </row>
    <row r="19">
      <c r="A19">
        <v>3</v>
      </c>
      <c r="B19" t="s">
        <v>93</v>
      </c>
      <c r="C19" t="s">
        <v>78</v>
      </c>
      <c r="D19" s="6">
        <f>'Besoins'!$B$2*12</f>
        <v>12</v>
      </c>
      <c r="E19" t="s">
        <v>3</v>
      </c>
    </row>
    <row r="20">
      <c r="A20">
        <v>3</v>
      </c>
      <c r="B20" t="s">
        <v>79</v>
      </c>
      <c r="C20" t="s">
        <v>80</v>
      </c>
      <c r="D20" s="6">
        <f>'Besoins'!$B$2*0.648</f>
        <v>0.648</v>
      </c>
      <c r="E20" t="s">
        <v>19</v>
      </c>
    </row>
    <row r="21">
      <c r="A21">
        <v>3</v>
      </c>
      <c r="B21" t="s">
        <v>94</v>
      </c>
      <c r="C21" t="s">
        <v>80</v>
      </c>
      <c r="D21" s="6">
        <f>'Besoins'!$B$2*0.168</f>
        <v>0.168</v>
      </c>
      <c r="E21" t="s">
        <v>15</v>
      </c>
    </row>
    <row r="22">
      <c r="A22">
        <v>1</v>
      </c>
      <c r="B22" t="s">
        <v>95</v>
      </c>
      <c r="C22" t="s">
        <v>74</v>
      </c>
      <c r="D22" s="6">
        <f>'Besoins'!$B$2*0.75</f>
        <v>0.75</v>
      </c>
      <c r="E22" t="s">
        <v>19</v>
      </c>
    </row>
    <row r="23">
      <c r="A23">
        <v>2</v>
      </c>
      <c r="B23" t="s">
        <v>96</v>
      </c>
      <c r="C23" t="s">
        <v>80</v>
      </c>
      <c r="D23" s="6">
        <f>'Besoins'!$B$2*0.1782178218</f>
        <v>0.178218</v>
      </c>
      <c r="E23" t="s">
        <v>19</v>
      </c>
    </row>
    <row r="24">
      <c r="A24">
        <v>2</v>
      </c>
      <c r="B24" t="s">
        <v>97</v>
      </c>
      <c r="C24" t="s">
        <v>80</v>
      </c>
      <c r="D24" s="6">
        <f>'Besoins'!$B$2*0.0742574257</f>
        <v>0.074257</v>
      </c>
      <c r="E24" t="s">
        <v>19</v>
      </c>
    </row>
    <row r="25">
      <c r="A25">
        <v>2</v>
      </c>
      <c r="B25" t="s">
        <v>98</v>
      </c>
      <c r="C25" t="s">
        <v>74</v>
      </c>
      <c r="D25" s="6">
        <f>'Besoins'!$B$2*0.0816831683</f>
        <v>0.081683</v>
      </c>
      <c r="E25" t="s">
        <v>19</v>
      </c>
    </row>
    <row r="26">
      <c r="A26">
        <v>3</v>
      </c>
      <c r="B26" t="s">
        <v>99</v>
      </c>
      <c r="C26" t="s">
        <v>74</v>
      </c>
      <c r="D26" s="6">
        <f>'Besoins'!$B$2*0.1968269116</f>
        <v>0.196827</v>
      </c>
      <c r="E26" t="s">
        <v>3</v>
      </c>
    </row>
    <row r="27">
      <c r="A27">
        <v>4</v>
      </c>
      <c r="B27" t="s">
        <v>100</v>
      </c>
      <c r="C27" t="s">
        <v>80</v>
      </c>
      <c r="D27" s="6">
        <f>'Besoins'!$B$2*0.1968269116</f>
        <v>0.196827</v>
      </c>
      <c r="E27" t="s">
        <v>19</v>
      </c>
    </row>
    <row r="28">
      <c r="A28">
        <v>3</v>
      </c>
      <c r="B28" t="s">
        <v>101</v>
      </c>
      <c r="C28" t="s">
        <v>80</v>
      </c>
      <c r="D28" s="6">
        <f>'Besoins'!$B$2*0.0326732673</f>
        <v>0.032673</v>
      </c>
      <c r="E28" t="s">
        <v>19</v>
      </c>
    </row>
    <row r="29">
      <c r="A29">
        <v>3</v>
      </c>
      <c r="B29" t="s">
        <v>102</v>
      </c>
      <c r="C29" t="s">
        <v>80</v>
      </c>
      <c r="D29" s="6">
        <f>'Besoins'!$B$2*0.0163366337</f>
        <v>0.016337</v>
      </c>
      <c r="E29" t="s">
        <v>19</v>
      </c>
    </row>
    <row r="30">
      <c r="A30">
        <v>2</v>
      </c>
      <c r="B30" t="s">
        <v>103</v>
      </c>
      <c r="C30" t="s">
        <v>80</v>
      </c>
      <c r="D30" s="6">
        <f>'Besoins'!$B$2*0.2673267327</f>
        <v>0.267327</v>
      </c>
      <c r="E30" t="s">
        <v>19</v>
      </c>
    </row>
    <row r="31">
      <c r="A31">
        <v>2</v>
      </c>
      <c r="B31" t="s">
        <v>89</v>
      </c>
      <c r="C31" t="s">
        <v>80</v>
      </c>
      <c r="D31" s="6">
        <f>'Besoins'!$B$2*0.1485148515</f>
        <v>0.148515</v>
      </c>
      <c r="E31" t="s">
        <v>15</v>
      </c>
    </row>
    <row r="32">
      <c r="A32">
        <v>1</v>
      </c>
      <c r="B32" t="s">
        <v>104</v>
      </c>
      <c r="C32" t="s">
        <v>74</v>
      </c>
      <c r="D32" s="6">
        <f>'Besoins'!$B$2*0.46</f>
        <v>0.46</v>
      </c>
      <c r="E32" t="s">
        <v>19</v>
      </c>
    </row>
    <row r="33">
      <c r="A33">
        <v>2</v>
      </c>
      <c r="B33" t="s">
        <v>90</v>
      </c>
      <c r="C33" t="s">
        <v>78</v>
      </c>
      <c r="D33" s="6">
        <f>'Besoins'!$B$2*0.3</f>
        <v>0.3</v>
      </c>
      <c r="E33" t="s">
        <v>19</v>
      </c>
    </row>
    <row r="34">
      <c r="A34">
        <v>2</v>
      </c>
      <c r="B34" t="s">
        <v>105</v>
      </c>
      <c r="C34" t="s">
        <v>80</v>
      </c>
      <c r="D34" s="6">
        <f>'Besoins'!$B$2*0.06</f>
        <v>0.06</v>
      </c>
      <c r="E34" t="s">
        <v>19</v>
      </c>
    </row>
    <row r="35">
      <c r="A35">
        <v>2</v>
      </c>
      <c r="B35" t="s">
        <v>106</v>
      </c>
      <c r="C35" t="s">
        <v>80</v>
      </c>
      <c r="D35" s="6">
        <f>'Besoins'!$B$2*0.2</f>
        <v>0.2</v>
      </c>
      <c r="E35" t="s">
        <v>15</v>
      </c>
    </row>
    <row r="36">
      <c r="A36">
        <v>2</v>
      </c>
      <c r="B36" t="s">
        <v>91</v>
      </c>
      <c r="C36" t="s">
        <v>78</v>
      </c>
      <c r="D36" s="6">
        <f>'Besoins'!$B$2*5</f>
        <v>5</v>
      </c>
      <c r="E36"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37"/>
  <cols>
    <col min="1" max="1" width="22" customWidth="1"/>
    <col min="2" max="2" width="52" customWidth="1"/>
  </cols>
  <sheetData>
    <row r="1" customHeight="1" ht="24">
      <c r="A1" t="s" s="2">
        <v>107</v>
      </c>
      <c r="B1"/>
      <c r="C1"/>
      <c r="D1"/>
    </row>
    <row r="2">
      <c r="A2" t="str" s="13">
        <f>"00000732 · PAT.GATEAUX · référence : "&amp;Besoins!B3&amp;" "&amp;Besoins!C3&amp;" · multiplicateur réglable sur la feuille ""Besoins"""</f>
        <v>00000732 · PAT.GATEAUX · référence : 1 pc · multiplicateur réglable sur la feuille </v>
      </c>
      <c r="B2"/>
      <c r="C2"/>
      <c r="D2"/>
    </row>
    <row r="3">
      <c r="A3"/>
      <c r="B3"/>
      <c r="C3"/>
      <c r="D3"/>
    </row>
    <row r="4">
      <c r="A4" t="s" s="14">
        <v>108</v>
      </c>
      <c r="B4"/>
      <c r="C4"/>
      <c r="D4"/>
    </row>
    <row r="5">
      <c r="A5"/>
      <c r="B5"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5"/>
      <c r="D5"/>
    </row>
    <row r="6">
      <c r="A6"/>
      <c r="B6"/>
      <c r="C6"/>
      <c r="D6"/>
    </row>
    <row r="7">
      <c r="A7" t="s" s="14">
        <v>109</v>
      </c>
      <c r="B7"/>
      <c r="C7"/>
      <c r="D7"/>
    </row>
    <row r="8">
      <c r="A8"/>
      <c r="B8"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BISCUIT DUCHESSE (FEUILLES)
</t>
        </is>
      </c>
      <c r="C8"/>
      <c r="D8"/>
    </row>
    <row r="9">
      <c r="A9"/>
      <c r="B9"/>
      <c r="C9"/>
      <c r="D9"/>
    </row>
    <row r="10">
      <c r="A10" t="s" s="14">
        <v>110</v>
      </c>
      <c r="B10"/>
      <c r="C10"/>
      <c r="D10"/>
    </row>
    <row r="11">
      <c r="A11"/>
      <c r="B11"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1"/>
      <c r="D11"/>
    </row>
    <row r="12">
      <c r="A12"/>
      <c r="B12"/>
      <c r="C12"/>
      <c r="D12"/>
    </row>
    <row r="13">
      <c r="A13" t="s" s="14">
        <v>111</v>
      </c>
      <c r="B13"/>
      <c r="C13"/>
      <c r="D13"/>
    </row>
    <row r="14">
      <c r="A14"/>
      <c r="B14"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4"/>
      <c r="D14"/>
    </row>
    <row r="15">
      <c r="A15"/>
      <c r="B15"/>
      <c r="C15"/>
      <c r="D15"/>
    </row>
    <row r="16">
      <c r="A16" t="s" s="14">
        <v>112</v>
      </c>
      <c r="B16"/>
      <c r="C16"/>
      <c r="D16"/>
    </row>
    <row r="17">
      <c r="A17"/>
      <c r="B17"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7"/>
      <c r="D17"/>
    </row>
    <row r="18">
      <c r="A18"/>
      <c r="B18"/>
      <c r="C18"/>
      <c r="D18"/>
    </row>
    <row r="19">
      <c r="A19" t="s" s="14">
        <v>113</v>
      </c>
      <c r="B19"/>
      <c r="C19"/>
      <c r="D19"/>
    </row>
    <row r="20">
      <c r="A20"/>
      <c r="B20"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0"/>
      <c r="D20"/>
    </row>
    <row r="21">
      <c r="A21"/>
      <c r="B21"/>
      <c r="C21"/>
      <c r="D21"/>
    </row>
    <row r="22">
      <c r="A22" t="s" s="14">
        <v>114</v>
      </c>
      <c r="B22"/>
      <c r="C22"/>
      <c r="D22"/>
    </row>
    <row r="23">
      <c r="A23"/>
      <c r="B23"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3"/>
      <c r="D23"/>
    </row>
    <row r="24">
      <c r="A24"/>
      <c r="B24"/>
      <c r="C24"/>
      <c r="D24"/>
    </row>
    <row r="25">
      <c r="A25" t="s" s="14">
        <v>115</v>
      </c>
      <c r="B25"/>
      <c r="C25"/>
      <c r="D25"/>
    </row>
    <row r="26">
      <c r="A26"/>
      <c r="B26"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6"/>
      <c r="D26"/>
    </row>
    <row r="27">
      <c r="A27"/>
      <c r="B27"/>
      <c r="C27"/>
      <c r="D27"/>
    </row>
    <row r="28">
      <c r="A28" t="s" s="14">
        <v>116</v>
      </c>
      <c r="B28"/>
      <c r="C28"/>
      <c r="D28"/>
    </row>
    <row r="29">
      <c r="A29"/>
      <c r="B29"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9"/>
      <c r="D29"/>
    </row>
    <row r="30">
      <c r="A30"/>
      <c r="B30"/>
      <c r="C30"/>
      <c r="D30"/>
    </row>
    <row r="31">
      <c r="A31" t="s" s="14">
        <v>117</v>
      </c>
      <c r="B31"/>
      <c r="C31"/>
      <c r="D31"/>
    </row>
    <row r="32">
      <c r="A32"/>
      <c r="B32"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32"/>
      <c r="D32"/>
    </row>
    <row r="33">
      <c r="A33"/>
      <c r="B33"/>
      <c r="C33"/>
      <c r="D33"/>
    </row>
    <row r="34">
      <c r="A34" t="s" s="14">
        <v>118</v>
      </c>
      <c r="B34"/>
      <c r="C34"/>
      <c r="D34"/>
    </row>
    <row r="35">
      <c r="A35"/>
      <c r="B35"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35"/>
      <c r="D35"/>
    </row>
    <row r="36">
      <c r="A36"/>
      <c r="B36"/>
      <c r="C36"/>
      <c r="D36"/>
    </row>
    <row r="37">
      <c r="A37" t="s" s="16">
        <v>119</v>
      </c>
      <c r="B37"/>
      <c r="C37"/>
      <c r="D37"/>
    </row>
  </sheetData>
  <sheetProtection sheet="1"/>
  <mergeCells count="25">
    <mergeCell ref="A1:D1"/>
    <mergeCell ref="A2:D2"/>
    <mergeCell ref="A4:D4"/>
    <mergeCell ref="B5:D5"/>
    <mergeCell ref="A7:D7"/>
    <mergeCell ref="B8:D8"/>
    <mergeCell ref="A10:D10"/>
    <mergeCell ref="B11:D11"/>
    <mergeCell ref="A13:D13"/>
    <mergeCell ref="B14:D14"/>
    <mergeCell ref="A16:D16"/>
    <mergeCell ref="B17:D17"/>
    <mergeCell ref="A19:D19"/>
    <mergeCell ref="B20:D20"/>
    <mergeCell ref="A22:D22"/>
    <mergeCell ref="B23:D23"/>
    <mergeCell ref="A25:D25"/>
    <mergeCell ref="B26:D26"/>
    <mergeCell ref="A28:D28"/>
    <mergeCell ref="B29:D29"/>
    <mergeCell ref="A31:D31"/>
    <mergeCell ref="B32:D32"/>
    <mergeCell ref="A34:D34"/>
    <mergeCell ref="B35:D35"/>
    <mergeCell ref="A37:D3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2026-08-01T01:59:41Z</dcterms:created>
  <dc:title>ASTRID (gastro)</dc:title>
  <dc:subject/>
  <dc:creator>CUIS.web</dc:creator>
  <cp:lastModifiedBy/>
  <cp:keywords/>
  <dc:description>Export automatique — moteur récursif d'origine : Bernard Vandendaele</dc:description>
  <cp:category/>
  <dc:language>en-US</dc:language>
  <dcterms:modified xsi:type="dcterms:W3CDTF">2026-08-01T01:59:41Z</dcterms:modified>
  <cp:revision>1</cp:revision>
</cp:coreProperties>
</file>