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<sst xmlns="http://schemas.openxmlformats.org/spreadsheetml/2006/main" count="120" uniqueCount="120">
  <si>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</si>
  <si>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</si>
  <si>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</si>
  <si>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</si>
  <si>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</si>
  <si>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</si>
  <si>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</si>
  <si>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</si>
  <si>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</si>
  <si>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</si>
  <si>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</si>
  <si>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</si>
  <si>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</si>
  <si>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</si>
  <si>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</si>
  <si>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</si>
  <si>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</si>
  <si>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</si>
  <si>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</si>
  <si>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</si>
  <si>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</si>
  <si>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</si>
  <si>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</si>
  <si>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</si>
  <si>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</si>
  <si>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</si>
  <si>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</si>
  <si>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</si>
  <si>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</si>
  <si>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</si>
  <si>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</si>
  <si>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</si>
  <si>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</si>
  <si>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</si>
  <si>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</si>
  <si>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</si>
  <si>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</si>
  <si>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</si>
  <si>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</si>
  <si>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</si>
  <si>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</si>
  <si>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</si>
  <si>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</si>
  <si>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</si>
  <si>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</si>
  <si>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</si>
  <si>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</si>
  <si>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</si>
  <si>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</si>
  <si>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</si>
  <si>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</si>
  <si>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</si>
  <si>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</si>
  <si>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</si>
  <si>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</si>
  <si>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</si>
  <si>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</si>
  <si>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</si>
  <si>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</si>
  <si>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</si>
  <si>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</si>
  <si>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</si>
  <si>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</si>
  <si>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</si>
  <si>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</si>
  <si>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</si>
  <si>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</si>
  <si>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</si>
  <si>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</si>
  <si>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</si>
  <si>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Niveau</t>
  </si>
  <si>
    <t>Composant</t>
  </si>
  <si>
    <t>Type</t>
  </si>
  <si>
    <t>Quantité (× multiplicateur, voir feuille Besoins)</t>
  </si>
  <si>
    <t>recette</t>
  </si>
  <si>
    <t xml:space="preserve">    ↳ BISCUIT DUCHESSE (FEUILLES gastro)</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</si>
  <si>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</si>
  <si>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</si>
  <si>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</si>
  <si>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</si>
  <si>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</si>
  <si>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</si>
  <si>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</si>
  <si>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</si>
  <si>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 xml:space="preserve">    ↳ PUNCH Grand Marnier</t>
  </si>
  <si>
    <t xml:space="preserve">        ↳ GRAND MARNIER</t>
  </si>
  <si>
    <t xml:space="preserve">        ↳ RAFTISUC  (L)</t>
  </si>
  <si>
    <t xml:space="preserve">            ↳ RAFTISUC</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</si>
  <si>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</si>
  <si>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</si>
  <si>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</si>
  <si>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</si>
  <si>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</si>
  <si>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</si>
  <si>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</si>
  <si>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</si>
  <si>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</si>
  <si>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</si>
  <si>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</si>
  <si>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</si>
  <si>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</si>
  <si>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</si>
  <si>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</si>
  <si>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CHOCOLAT 835</t>
  </si>
  <si>
    <t xml:space="preserve">    ↳ GELÉE D'ORANGE</t>
  </si>
  <si>
    <t xml:space="preserve">        ↳ SUCRE (S2)</t>
  </si>
  <si>
    <t xml:space="preserve">        ↳ EAU</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</si>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</sst>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0.075</v>
      </c>
      <c r="E7" s="6">
        <f>D7*$B$2</f>
        <v>0.075</v>
      </c>
      <c r="F7" t="s">
        <v>15</v>
      </c>
      <c r="G7" s="9">
        <f>E7*20.3272857143</f>
        <v>1.524546</v>
      </c>
    </row>
    <row r="8">
      <c r="A8" t="s" s="8">
        <v>16</v>
      </c>
      <c r="B8" t="s">
        <v>17</v>
      </c>
      <c r="C8" t="s">
        <v>18</v>
      </c>
      <c r="D8" s="4">
        <v>0.267327</v>
      </c>
      <c r="E8" s="6">
        <f>D8*$B$2</f>
        <v>0.267327</v>
      </c>
      <c r="F8" t="s">
        <v>19</v>
      </c>
      <c r="G8" s="9">
        <f>E8*3.1246968753</f>
        <v>0.835316</v>
      </c>
    </row>
    <row r="9">
      <c r="A9" t="s" s="8">
        <v>20</v>
      </c>
      <c r="B9" t="s">
        <v>21</v>
      </c>
      <c r="C9" t="s">
        <v>22</v>
      </c>
      <c r="D9" s="4">
        <v>0.08</v>
      </c>
      <c r="E9" s="6">
        <f>D9*$B$2</f>
        <v>0.08</v>
      </c>
      <c r="F9" t="s">
        <v>19</v>
      </c>
      <c r="G9" s="9">
        <f>E9*3.3465666667</f>
        <v>0.267725</v>
      </c>
    </row>
    <row r="10">
      <c r="A10" t="s" s="8">
        <v>23</v>
      </c>
      <c r="B10" t="s">
        <v>24</v>
      </c>
      <c r="C10" t="s">
        <v>22</v>
      </c>
      <c r="D10" s="4">
        <v>0.2</v>
      </c>
      <c r="E10" s="6">
        <f>D10*$B$2</f>
        <v>0.2</v>
      </c>
      <c r="F10" t="s">
        <v>19</v>
      </c>
      <c r="G10" s="9">
        <f>E10*0.022064</f>
        <v>0.004413</v>
      </c>
    </row>
    <row r="11">
      <c r="A11" t="s" s="8">
        <v>25</v>
      </c>
      <c r="B11" t="s">
        <v>26</v>
      </c>
      <c r="C11" t="s">
        <v>22</v>
      </c>
      <c r="D11" s="4">
        <v>23</v>
      </c>
      <c r="E11" s="6">
        <f>D11*$B$2</f>
        <v>23</v>
      </c>
      <c r="F11" t="s">
        <v>19</v>
      </c>
      <c r="G11" s="9">
        <f>E11*16.0945</f>
        <v>370.1735</v>
      </c>
    </row>
    <row r="12">
      <c r="A12" t="s" s="8">
        <v>27</v>
      </c>
      <c r="B12" t="s">
        <v>28</v>
      </c>
      <c r="C12" t="s">
        <v>29</v>
      </c>
      <c r="D12" s="4">
        <v>0.178218</v>
      </c>
      <c r="E12" s="6">
        <f>D12*$B$2</f>
        <v>0.178218</v>
      </c>
      <c r="F12" t="s">
        <v>19</v>
      </c>
      <c r="G12" s="9">
        <f>E12*3.9513960486</f>
        <v>0.70421</v>
      </c>
    </row>
    <row r="13">
      <c r="A13" t="s" s="8">
        <v>30</v>
      </c>
      <c r="B13" t="s">
        <v>31</v>
      </c>
      <c r="C13" t="s">
        <v>29</v>
      </c>
      <c r="D13" s="4">
        <v>1.228515</v>
      </c>
      <c r="E13" s="6">
        <f>D13*$B$2</f>
        <v>1.228515</v>
      </c>
      <c r="F13" t="s">
        <v>15</v>
      </c>
      <c r="G13" s="9">
        <f>E13*2.5334996937</f>
        <v>3.112442</v>
      </c>
    </row>
    <row r="14">
      <c r="A14" t="s" s="8">
        <v>32</v>
      </c>
      <c r="B14" t="s">
        <v>33</v>
      </c>
      <c r="C14" t="s">
        <v>29</v>
      </c>
      <c r="D14" s="4">
        <v>8.446827</v>
      </c>
      <c r="E14" s="6">
        <f>D14*$B$2</f>
        <v>8.446827</v>
      </c>
      <c r="F14" t="s">
        <v>19</v>
      </c>
      <c r="G14" s="9">
        <f>E14*0.6544641717</f>
        <v>5.528146</v>
      </c>
    </row>
    <row r="15">
      <c r="A15" t="s" s="8">
        <v>34</v>
      </c>
      <c r="B15" t="s">
        <v>35</v>
      </c>
      <c r="C15" t="s">
        <v>36</v>
      </c>
      <c r="D15" s="4">
        <v>14</v>
      </c>
      <c r="E15" s="6">
        <f>D15*$B$2</f>
        <v>14</v>
      </c>
      <c r="F15" t="s">
        <v>3</v>
      </c>
      <c r="G15" s="9">
        <f>E15*0.27</f>
        <v>3.78</v>
      </c>
    </row>
    <row r="16">
      <c r="A16" t="s" s="8">
        <v>37</v>
      </c>
      <c r="B16" t="s">
        <v>38</v>
      </c>
      <c r="C16" t="s">
        <v>39</v>
      </c>
      <c r="D16" s="4">
        <v>0.368</v>
      </c>
      <c r="E16" s="6">
        <f>D16*$B$2</f>
        <v>0.368</v>
      </c>
      <c r="F16" t="s">
        <v>15</v>
      </c>
      <c r="G16" s="9">
        <f>E16*0.003</f>
        <v>0.001104</v>
      </c>
    </row>
    <row r="17">
      <c r="A17" t="s" s="8">
        <v>40</v>
      </c>
      <c r="B17" t="s">
        <v>41</v>
      </c>
      <c r="C17" t="s">
        <v>42</v>
      </c>
      <c r="D17" s="4">
        <v>2</v>
      </c>
      <c r="E17" s="6">
        <f>D17*$B$2</f>
        <v>2</v>
      </c>
      <c r="F17" t="s">
        <v>3</v>
      </c>
      <c r="G17" s="9">
        <f>E17*0.0632128</f>
        <v>0.126426</v>
      </c>
    </row>
    <row r="18">
      <c r="A18" t="s" s="8">
        <v>43</v>
      </c>
      <c r="B18" t="s">
        <v>44</v>
      </c>
      <c r="C18" t="s">
        <v>45</v>
      </c>
      <c r="D18" s="4">
        <v>0.090594</v>
      </c>
      <c r="E18" s="6">
        <f>D18*$B$2</f>
        <v>0.090594</v>
      </c>
      <c r="F18" t="s">
        <v>19</v>
      </c>
      <c r="G18" s="9">
        <f>E18*4.0406026496</f>
        <v>0.366054</v>
      </c>
    </row>
    <row r="19">
      <c r="A19" t="s" s="8">
        <v>46</v>
      </c>
      <c r="B19" t="s">
        <v>47</v>
      </c>
      <c r="C19" t="s">
        <v>45</v>
      </c>
      <c r="D19" s="4">
        <v>0.225</v>
      </c>
      <c r="E19" s="6">
        <f>D19*$B$2</f>
        <v>0.225</v>
      </c>
      <c r="F19" t="s">
        <v>19</v>
      </c>
      <c r="G19" s="9">
        <f>E19*1.1961</f>
        <v>0.269123</v>
      </c>
    </row>
    <row r="20">
      <c r="A20" t="s" s="8">
        <v>48</v>
      </c>
      <c r="B20" t="s">
        <v>49</v>
      </c>
      <c r="C20" t="s">
        <v>45</v>
      </c>
      <c r="D20" s="4">
        <v>0.032673</v>
      </c>
      <c r="E20" s="6">
        <f>D20*$B$2</f>
        <v>0.032673</v>
      </c>
      <c r="F20" t="s">
        <v>19</v>
      </c>
      <c r="G20" s="9">
        <f>E20*1.0982089853</f>
        <v>0.035882</v>
      </c>
    </row>
    <row r="21">
      <c r="A21" t="s" s="8">
        <v>50</v>
      </c>
      <c r="B21" t="s">
        <v>51</v>
      </c>
      <c r="C21" t="s">
        <v>45</v>
      </c>
      <c r="D21" s="4">
        <v>0.908</v>
      </c>
      <c r="E21" s="6">
        <f>D21*$B$2</f>
        <v>0.908</v>
      </c>
      <c r="F21" t="s">
        <v>19</v>
      </c>
      <c r="G21" s="9">
        <f>E21*0.95</f>
        <v>0.8626</v>
      </c>
    </row>
    <row r="22">
      <c r="A22"/>
      <c r="B22"/>
      <c r="C22"/>
      <c r="D22"/>
      <c r="E22"/>
      <c r="F22" t="s" s="10">
        <v>52</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60</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61</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62</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63</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64</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65</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66</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67</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68</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69</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59</v>
      </c>
      <c r="C2" t="s">
        <v>74</v>
      </c>
      <c r="D2" s="6">
        <f>'Besoins'!$B$2*1</f>
        <v>1</v>
      </c>
      <c r="E2" t="s">
        <v>3</v>
      </c>
    </row>
    <row r="3">
      <c r="A3">
        <v>1</v>
      </c>
      <c r="B3" t="s">
        <v>75</v>
      </c>
      <c r="C3" t="s">
        <v>74</v>
      </c>
      <c r="D3" s="6">
        <f>'Besoins'!$B$2*2</f>
        <v>2</v>
      </c>
      <c r="E3" t="s">
        <v>3</v>
      </c>
    </row>
    <row r="4">
      <c r="A4">
        <v>2</v>
      </c>
      <c r="B4" t="s">
        <v>76</v>
      </c>
      <c r="C4" t="s">
        <v>74</v>
      </c>
      <c r="D4" s="6">
        <f>'Besoins'!$B$2*0.92</f>
        <v>0.92</v>
      </c>
      <c r="E4" t="s">
        <v>19</v>
      </c>
    </row>
    <row r="5">
      <c r="A5">
        <v>3</v>
      </c>
      <c r="B5" t="s">
        <v>77</v>
      </c>
      <c r="C5" t="s">
        <v>78</v>
      </c>
      <c r="D5" s="6">
        <f>'Besoins'!$B$2*8</f>
        <v>8</v>
      </c>
      <c r="E5" t="s">
        <v>3</v>
      </c>
    </row>
    <row r="6">
      <c r="A6">
        <v>3</v>
      </c>
      <c r="B6" t="s">
        <v>79</v>
      </c>
      <c r="C6" t="s">
        <v>80</v>
      </c>
      <c r="D6" s="6">
        <f>'Besoins'!$B$2*0.2</f>
        <v>0.2</v>
      </c>
      <c r="E6" t="s">
        <v>19</v>
      </c>
    </row>
    <row r="7">
      <c r="A7">
        <v>3</v>
      </c>
      <c r="B7" t="s">
        <v>81</v>
      </c>
      <c r="C7" t="s">
        <v>80</v>
      </c>
      <c r="D7" s="6">
        <f>'Besoins'!$B$2*0.2</f>
        <v>0.2</v>
      </c>
      <c r="E7" t="s">
        <v>19</v>
      </c>
    </row>
    <row r="8">
      <c r="A8">
        <v>3</v>
      </c>
      <c r="B8" t="s">
        <v>82</v>
      </c>
      <c r="C8" t="s">
        <v>80</v>
      </c>
      <c r="D8" s="6">
        <f>'Besoins'!$B$2*0.08</f>
        <v>0.08</v>
      </c>
      <c r="E8" t="s">
        <v>19</v>
      </c>
    </row>
    <row r="9">
      <c r="A9">
        <v>2</v>
      </c>
      <c r="B9" t="s">
        <v>83</v>
      </c>
      <c r="C9" t="s">
        <v>80</v>
      </c>
      <c r="D9" s="6">
        <f>'Besoins'!$B$2*2</f>
        <v>2</v>
      </c>
      <c r="E9" t="s">
        <v>3</v>
      </c>
    </row>
    <row r="10">
      <c r="A10">
        <v>1</v>
      </c>
      <c r="B10" t="s">
        <v>84</v>
      </c>
      <c r="C10" t="s">
        <v>74</v>
      </c>
      <c r="D10" s="6">
        <f>'Besoins'!$B$2*0.3</f>
        <v>0.3</v>
      </c>
      <c r="E10" t="s">
        <v>15</v>
      </c>
    </row>
    <row r="11">
      <c r="A11">
        <v>2</v>
      </c>
      <c r="B11" t="s">
        <v>85</v>
      </c>
      <c r="C11" t="s">
        <v>80</v>
      </c>
      <c r="D11" s="6">
        <f>'Besoins'!$B$2*0.075</f>
        <v>0.075</v>
      </c>
      <c r="E11" t="s">
        <v>15</v>
      </c>
    </row>
    <row r="12">
      <c r="A12">
        <v>2</v>
      </c>
      <c r="B12" t="s">
        <v>86</v>
      </c>
      <c r="C12" t="s">
        <v>74</v>
      </c>
      <c r="D12" s="6">
        <f>'Besoins'!$B$2*0.225</f>
        <v>0.225</v>
      </c>
      <c r="E12" t="s">
        <v>15</v>
      </c>
    </row>
    <row r="13">
      <c r="A13">
        <v>3</v>
      </c>
      <c r="B13" t="s">
        <v>87</v>
      </c>
      <c r="C13" t="s">
        <v>80</v>
      </c>
      <c r="D13" s="6">
        <f>'Besoins'!$B$2*0.225</f>
        <v>0.225</v>
      </c>
      <c r="E13" t="s">
        <v>19</v>
      </c>
    </row>
    <row r="14">
      <c r="A14">
        <v>1</v>
      </c>
      <c r="B14" t="s">
        <v>88</v>
      </c>
      <c r="C14" t="s">
        <v>74</v>
      </c>
      <c r="D14" s="6">
        <f>'Besoins'!$B$2*2.88</f>
        <v>2.88</v>
      </c>
      <c r="E14" t="s">
        <v>19</v>
      </c>
    </row>
    <row r="15">
      <c r="A15">
        <v>2</v>
      </c>
      <c r="B15" t="s">
        <v>89</v>
      </c>
      <c r="C15" t="s">
        <v>80</v>
      </c>
      <c r="D15" s="6">
        <f>'Besoins'!$B$2*1.08</f>
        <v>1.08</v>
      </c>
      <c r="E15" t="s">
        <v>15</v>
      </c>
    </row>
    <row r="16">
      <c r="A16">
        <v>2</v>
      </c>
      <c r="B16" t="s">
        <v>90</v>
      </c>
      <c r="C16" t="s">
        <v>78</v>
      </c>
      <c r="D16" s="6">
        <f>'Besoins'!$B$2*0.6</f>
        <v>0.6</v>
      </c>
      <c r="E16" t="s">
        <v>19</v>
      </c>
    </row>
    <row r="17">
      <c r="A17">
        <v>2</v>
      </c>
      <c r="B17" t="s">
        <v>91</v>
      </c>
      <c r="C17" t="s">
        <v>78</v>
      </c>
      <c r="D17" s="6">
        <f>'Besoins'!$B$2*18</f>
        <v>18</v>
      </c>
      <c r="E17" t="s">
        <v>3</v>
      </c>
    </row>
    <row r="18">
      <c r="A18">
        <v>2</v>
      </c>
      <c r="B18" t="s">
        <v>92</v>
      </c>
      <c r="C18" t="s">
        <v>74</v>
      </c>
      <c r="D18" s="6">
        <f>'Besoins'!$B$2*1.08</f>
        <v>1.08</v>
      </c>
      <c r="E18" t="s">
        <v>19</v>
      </c>
    </row>
    <row r="19">
      <c r="A19">
        <v>3</v>
      </c>
      <c r="B19" t="s">
        <v>93</v>
      </c>
      <c r="C19" t="s">
        <v>78</v>
      </c>
      <c r="D19" s="6">
        <f>'Besoins'!$B$2*12</f>
        <v>12</v>
      </c>
      <c r="E19" t="s">
        <v>3</v>
      </c>
    </row>
    <row r="20">
      <c r="A20">
        <v>3</v>
      </c>
      <c r="B20" t="s">
        <v>79</v>
      </c>
      <c r="C20" t="s">
        <v>80</v>
      </c>
      <c r="D20" s="6">
        <f>'Besoins'!$B$2*0.648</f>
        <v>0.648</v>
      </c>
      <c r="E20" t="s">
        <v>19</v>
      </c>
    </row>
    <row r="21">
      <c r="A21">
        <v>3</v>
      </c>
      <c r="B21" t="s">
        <v>94</v>
      </c>
      <c r="C21" t="s">
        <v>80</v>
      </c>
      <c r="D21" s="6">
        <f>'Besoins'!$B$2*0.168</f>
        <v>0.168</v>
      </c>
      <c r="E21" t="s">
        <v>15</v>
      </c>
    </row>
    <row r="22">
      <c r="A22">
        <v>1</v>
      </c>
      <c r="B22" t="s">
        <v>95</v>
      </c>
      <c r="C22" t="s">
        <v>74</v>
      </c>
      <c r="D22" s="6">
        <f>'Besoins'!$B$2*0.75</f>
        <v>0.75</v>
      </c>
      <c r="E22" t="s">
        <v>19</v>
      </c>
    </row>
    <row r="23">
      <c r="A23">
        <v>2</v>
      </c>
      <c r="B23" t="s">
        <v>96</v>
      </c>
      <c r="C23" t="s">
        <v>80</v>
      </c>
      <c r="D23" s="6">
        <f>'Besoins'!$B$2*0.1782178218</f>
        <v>0.178218</v>
      </c>
      <c r="E23" t="s">
        <v>19</v>
      </c>
    </row>
    <row r="24">
      <c r="A24">
        <v>2</v>
      </c>
      <c r="B24" t="s">
        <v>97</v>
      </c>
      <c r="C24" t="s">
        <v>80</v>
      </c>
      <c r="D24" s="6">
        <f>'Besoins'!$B$2*0.0742574257</f>
        <v>0.074257</v>
      </c>
      <c r="E24" t="s">
        <v>19</v>
      </c>
    </row>
    <row r="25">
      <c r="A25">
        <v>2</v>
      </c>
      <c r="B25" t="s">
        <v>98</v>
      </c>
      <c r="C25" t="s">
        <v>74</v>
      </c>
      <c r="D25" s="6">
        <f>'Besoins'!$B$2*0.0816831683</f>
        <v>0.081683</v>
      </c>
      <c r="E25" t="s">
        <v>19</v>
      </c>
    </row>
    <row r="26">
      <c r="A26">
        <v>3</v>
      </c>
      <c r="B26" t="s">
        <v>99</v>
      </c>
      <c r="C26" t="s">
        <v>74</v>
      </c>
      <c r="D26" s="6">
        <f>'Besoins'!$B$2*0.1968269116</f>
        <v>0.196827</v>
      </c>
      <c r="E26" t="s">
        <v>3</v>
      </c>
    </row>
    <row r="27">
      <c r="A27">
        <v>4</v>
      </c>
      <c r="B27" t="s">
        <v>100</v>
      </c>
      <c r="C27" t="s">
        <v>80</v>
      </c>
      <c r="D27" s="6">
        <f>'Besoins'!$B$2*0.1968269116</f>
        <v>0.196827</v>
      </c>
      <c r="E27" t="s">
        <v>19</v>
      </c>
    </row>
    <row r="28">
      <c r="A28">
        <v>3</v>
      </c>
      <c r="B28" t="s">
        <v>101</v>
      </c>
      <c r="C28" t="s">
        <v>80</v>
      </c>
      <c r="D28" s="6">
        <f>'Besoins'!$B$2*0.0326732673</f>
        <v>0.032673</v>
      </c>
      <c r="E28" t="s">
        <v>19</v>
      </c>
    </row>
    <row r="29">
      <c r="A29">
        <v>3</v>
      </c>
      <c r="B29" t="s">
        <v>102</v>
      </c>
      <c r="C29" t="s">
        <v>80</v>
      </c>
      <c r="D29" s="6">
        <f>'Besoins'!$B$2*0.0163366337</f>
        <v>0.016337</v>
      </c>
      <c r="E29" t="s">
        <v>19</v>
      </c>
    </row>
    <row r="30">
      <c r="A30">
        <v>2</v>
      </c>
      <c r="B30" t="s">
        <v>103</v>
      </c>
      <c r="C30" t="s">
        <v>80</v>
      </c>
      <c r="D30" s="6">
        <f>'Besoins'!$B$2*0.2673267327</f>
        <v>0.267327</v>
      </c>
      <c r="E30" t="s">
        <v>19</v>
      </c>
    </row>
    <row r="31">
      <c r="A31">
        <v>2</v>
      </c>
      <c r="B31" t="s">
        <v>89</v>
      </c>
      <c r="C31" t="s">
        <v>80</v>
      </c>
      <c r="D31" s="6">
        <f>'Besoins'!$B$2*0.1485148515</f>
        <v>0.148515</v>
      </c>
      <c r="E31" t="s">
        <v>15</v>
      </c>
    </row>
    <row r="32">
      <c r="A32">
        <v>1</v>
      </c>
      <c r="B32" t="s">
        <v>104</v>
      </c>
      <c r="C32" t="s">
        <v>74</v>
      </c>
      <c r="D32" s="6">
        <f>'Besoins'!$B$2*0.46</f>
        <v>0.46</v>
      </c>
      <c r="E32" t="s">
        <v>19</v>
      </c>
    </row>
    <row r="33">
      <c r="A33">
        <v>2</v>
      </c>
      <c r="B33" t="s">
        <v>90</v>
      </c>
      <c r="C33" t="s">
        <v>78</v>
      </c>
      <c r="D33" s="6">
        <f>'Besoins'!$B$2*0.3</f>
        <v>0.3</v>
      </c>
      <c r="E33" t="s">
        <v>19</v>
      </c>
    </row>
    <row r="34">
      <c r="A34">
        <v>2</v>
      </c>
      <c r="B34" t="s">
        <v>105</v>
      </c>
      <c r="C34" t="s">
        <v>80</v>
      </c>
      <c r="D34" s="6">
        <f>'Besoins'!$B$2*0.06</f>
        <v>0.06</v>
      </c>
      <c r="E34" t="s">
        <v>19</v>
      </c>
    </row>
    <row r="35">
      <c r="A35">
        <v>2</v>
      </c>
      <c r="B35" t="s">
        <v>106</v>
      </c>
      <c r="C35" t="s">
        <v>80</v>
      </c>
      <c r="D35" s="6">
        <f>'Besoins'!$B$2*0.2</f>
        <v>0.2</v>
      </c>
      <c r="E35" t="s">
        <v>15</v>
      </c>
    </row>
    <row r="36">
      <c r="A36">
        <v>2</v>
      </c>
      <c r="B36" t="s">
        <v>91</v>
      </c>
      <c r="C36" t="s">
        <v>78</v>
      </c>
      <c r="D36" s="6">
        <f>'Besoins'!$B$2*5</f>
        <v>5</v>
      </c>
      <c r="E3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2">
        <v>107</v>
      </c>
      <c r="B1"/>
      <c r="C1"/>
      <c r="D1"/>
    </row>
    <row r="2">
      <c r="A2" t="str" s="13">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4">
        <v>108</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109</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4">
        <v>110</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111</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112</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113</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114</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115</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116</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117</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118</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119</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2026-09-15T14:53:55Z</dcterms:created>
  <dc:title>ASTRID (gastro)</dc:title>
  <dc:subject/>
  <dc:creator>CUIS.web</dc:creator>
  <cp:lastModifiedBy/>
  <cp:keywords/>
  <dc:description>Export automatique — moteur récursif d'origine : Bernard Vandendaele</dc:description>
  <cp:category/>
  <dc:language>en-US</dc:language>
  <dcterms:modified xsi:type="dcterms:W3CDTF">2026-09-15T14:53:55Z</dcterms:modified>
  <cp:revision>1</cp:revision>
</cp:coreProperties>
</file>