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<sst xmlns="http://schemas.openxmlformats.org/spreadsheetml/2006/main" count="122" uniqueCount="122">
  <si>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</si>
  <si>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</si>
  <si>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</si>
  <si>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</si>
  <si>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</si>
  <si>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</si>
  <si>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</si>
  <si>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</si>
  <si>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</si>
  <si>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</si>
  <si>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</si>
  <si>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</si>
  <si>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</si>
  <si>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</si>
  <si>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</si>
  <si>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kg</t>
  </si>
  <si>
    <t>00000002</t>
  </si>
  <si>
    <t>FARINE (FLEUR DE FROMENT)</t>
  </si>
  <si>
    <t>00000274</t>
  </si>
  <si>
    <t>GELATINE EN FEUILLES</t>
  </si>
  <si>
    <t>00000049</t>
  </si>
  <si>
    <t>CREME FRAOECHE</t>
  </si>
  <si>
    <t>Produits frais</t>
  </si>
  <si>
    <t>lt</t>
  </si>
  <si>
    <t>00000505</t>
  </si>
  <si>
    <t>GROSEILLES (RAVIER)</t>
  </si>
  <si>
    <t>00000060</t>
  </si>
  <si>
    <t>ORANGE</t>
  </si>
  <si>
    <t>00000241</t>
  </si>
  <si>
    <t>PHYSALIS (RAVIER)</t>
  </si>
  <si>
    <t>00000240</t>
  </si>
  <si>
    <t>CARAMBOLES</t>
  </si>
  <si>
    <t>FRUIT FRAIS</t>
  </si>
  <si>
    <t>00000223</t>
  </si>
  <si>
    <t>FRAISE (RAVIER)</t>
  </si>
  <si>
    <t>00000047</t>
  </si>
  <si>
    <t>OEUF A3 (PRIX)</t>
  </si>
  <si>
    <t>Produits laitiers</t>
  </si>
  <si>
    <t>00000239</t>
  </si>
  <si>
    <t>KIWI</t>
  </si>
  <si>
    <t>Matières premières</t>
  </si>
  <si>
    <t>00000061</t>
  </si>
  <si>
    <t>EAU</t>
  </si>
  <si>
    <t>Matières diverses (à trier)</t>
  </si>
  <si>
    <t>00000092</t>
  </si>
  <si>
    <t>papier silicone</t>
  </si>
  <si>
    <t>Petit matériel hôtellier</t>
  </si>
  <si>
    <t>00000004</t>
  </si>
  <si>
    <t>SUCRE (S0)</t>
  </si>
  <si>
    <t>Sucres Mat. prem.</t>
  </si>
  <si>
    <t>00000003</t>
  </si>
  <si>
    <t>SUCRE (S2)</t>
  </si>
  <si>
    <t>Total</t>
  </si>
  <si>
    <t>Recette</t>
  </si>
  <si>
    <t>#</t>
  </si>
  <si>
    <t>Verbe</t>
  </si>
  <si>
    <t>Étape</t>
  </si>
  <si>
    <t>Précision technique</t>
  </si>
  <si>
    <t>Durée</t>
  </si>
  <si>
    <t>MIROIR ORANGE ET ZESTE DE CITRON VERT SUR ASSIETE</t>
  </si>
  <si>
    <t>MIROIR ORANGE ET ZESTE DE CITRON VERT</t>
  </si>
  <si>
    <t>BISCUIT DUCHESSE (FEUILLES)</t>
  </si>
  <si>
    <t>BISCUIT DUCHESSE</t>
  </si>
  <si>
    <t>COULIS D'ORANGE (B)</t>
  </si>
  <si>
    <t>EXTRAIT D'ORANGE</t>
  </si>
  <si>
    <t>ORANGE (P)</t>
  </si>
  <si>
    <t>MOUSSE à L'ORANGE II</t>
  </si>
  <si>
    <t>MERINGUE CUITE</t>
  </si>
  <si>
    <t>GELÉE D'ORANGE</t>
  </si>
  <si>
    <t>DÉCOR COULIS D'ORANGE</t>
  </si>
  <si>
    <t>DÉCOR FRUIT (ÉTÉ,ASSIETE)</t>
  </si>
  <si>
    <t>Niveau</t>
  </si>
  <si>
    <t>Composant</t>
  </si>
  <si>
    <t>Type</t>
  </si>
  <si>
    <t>Quantité (× multiplicateur, voir feuille Besoins)</t>
  </si>
  <si>
    <t>recette</t>
  </si>
  <si>
    <t xml:space="preserve">    ↳ MIROIR ORANGE ET ZESTE DE CITRON VERT</t>
  </si>
  <si>
    <t xml:space="preserve">        ↳ BISCUIT DUCHESSE (FEUILLES)</t>
  </si>
  <si>
    <t xml:space="preserve">            ↳ BISCUIT DUCHESSE</t>
  </si>
  <si>
    <t xml:space="preserve">                ↳ OEUF (P) (conv.)</t>
  </si>
  <si>
    <t>conversion</t>
  </si>
  <si>
    <t xml:space="preserve">                ↳ SUCRE (S2)</t>
  </si>
  <si>
    <t>matiere</t>
  </si>
  <si>
    <t xml:space="preserve">                ↳ FARINE (FLEUR DE FROMENT)</t>
  </si>
  <si>
    <t xml:space="preserve">                ↳ BROYAGE D'AMANDES 50/50</t>
  </si>
  <si>
    <t xml:space="preserve">            ↳ papier silicone</t>
  </si>
  <si>
    <t xml:space="preserve">        ↳ COULIS D'ORANGE (B)</t>
  </si>
  <si>
    <t xml:space="preserve">            ↳ EXTRAIT D'ORANGE</t>
  </si>
  <si>
    <t xml:space="preserve">                ↳ ORANGE (P)</t>
  </si>
  <si>
    <t xml:space="preserve">                ↳ SUCRE (S0)</t>
  </si>
  <si>
    <t xml:space="preserve">                    ↳ ORANGE</t>
  </si>
  <si>
    <t xml:space="preserve">            ↳ EAU</t>
  </si>
  <si>
    <t xml:space="preserve">        ↳ MOUSSE à L'ORANGE II</t>
  </si>
  <si>
    <t xml:space="preserve">            ↳ CREME FRAOECHE</t>
  </si>
  <si>
    <t xml:space="preserve">            ↳ PULPE D'ORANGE (conv.)</t>
  </si>
  <si>
    <t xml:space="preserve">            ↳ GELATINE EN FEUILLES (P) (conv.)</t>
  </si>
  <si>
    <t xml:space="preserve">            ↳ MERINGUE CUITE</t>
  </si>
  <si>
    <t xml:space="preserve">                ↳ BLANC D'OEUF (P) (conv.)</t>
  </si>
  <si>
    <t xml:space="preserve">                ↳ EAU</t>
  </si>
  <si>
    <t xml:space="preserve">        ↳ GELÉE D'ORANGE</t>
  </si>
  <si>
    <t xml:space="preserve">            ↳ SUCRE (S2)</t>
  </si>
  <si>
    <t xml:space="preserve">    ↳ DÉCOR COULIS D'ORANGE</t>
  </si>
  <si>
    <t xml:space="preserve">    ↳ DÉCOR FRUIT (ÉTÉ,ASSIETE)</t>
  </si>
  <si>
    <t xml:space="preserve">        ↳ CARAMBOLES EN TRANCHES (conv.)</t>
  </si>
  <si>
    <t xml:space="preserve">        ↳ KIWI (P/.) (conv.)</t>
  </si>
  <si>
    <t xml:space="preserve">        ↳ FRAISE (P/.) (conv.)</t>
  </si>
  <si>
    <t xml:space="preserve">        ↳ GROSEILLES (BRANCHE,P) (conv.)</t>
  </si>
  <si>
    <t xml:space="preserve">        ↳ PHYSALIS (P) (conv.)</t>
  </si>
  <si>
    <t>Fiche technique — MIROIR ORANGE ET ZESTE DE CITRON VERT SUR ASSIETE</t>
  </si>
  <si>
    <t>MIROIR ORANGE ET ZESTE DE CITRON VERT SUR ASSIETE  00000656</t>
  </si>
  <si>
    <t>↳ MIROIR ORANGE ET ZESTE DE CITRON VERT  00000556</t>
  </si>
  <si>
    <t>↳ BISCUIT DUCHESSE (FEUILLES)  00000109</t>
  </si>
  <si>
    <t>↳ BISCUIT DUCHESSE  00000161</t>
  </si>
  <si>
    <t>↳ COULIS D'ORANGE (B)  00000391</t>
  </si>
  <si>
    <t>↳ EXTRAIT D'ORANGE  00000172</t>
  </si>
  <si>
    <t>↳ ORANGE (P)  00000173</t>
  </si>
  <si>
    <t>↳ MOUSSE à L'ORANGE II  00000691</t>
  </si>
  <si>
    <t>↳ MERINGUE CUITE  00000490</t>
  </si>
  <si>
    <t>↳ GELÉE D'ORANGE  00000177</t>
  </si>
  <si>
    <t>↳ DÉCOR COULIS D'ORANGE  00000421</t>
  </si>
  <si>
    <t>↳ DÉCOR FRUIT (ÉTÉ,ASSIETE)  00000510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</si>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</sst>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0.002</v>
      </c>
      <c r="E7" s="6">
        <f>D7*$B$2</f>
        <v>0.002</v>
      </c>
      <c r="F7" t="s">
        <v>15</v>
      </c>
      <c r="G7" s="9">
        <f>E7*3.3465666667</f>
        <v>0.006693</v>
      </c>
    </row>
    <row r="8">
      <c r="A8" t="s" s="8">
        <v>16</v>
      </c>
      <c r="B8" t="s">
        <v>17</v>
      </c>
      <c r="C8" t="s">
        <v>14</v>
      </c>
      <c r="D8" s="4">
        <v>0.005</v>
      </c>
      <c r="E8" s="6">
        <f>D8*$B$2</f>
        <v>0.005</v>
      </c>
      <c r="F8" t="s">
        <v>15</v>
      </c>
      <c r="G8" s="9">
        <f>E8*0.022064</f>
        <v>0.00011</v>
      </c>
    </row>
    <row r="9">
      <c r="A9" t="s" s="8">
        <v>18</v>
      </c>
      <c r="B9" t="s">
        <v>19</v>
      </c>
      <c r="C9" t="s">
        <v>14</v>
      </c>
      <c r="D9" s="4">
        <v>0.466667</v>
      </c>
      <c r="E9" s="6">
        <f>D9*$B$2</f>
        <v>0.466667</v>
      </c>
      <c r="F9" t="s">
        <v>15</v>
      </c>
      <c r="G9" s="9">
        <f>E9*16.0944885039</f>
        <v>7.510767</v>
      </c>
    </row>
    <row r="10">
      <c r="A10" t="s" s="8">
        <v>20</v>
      </c>
      <c r="B10" t="s">
        <v>21</v>
      </c>
      <c r="C10" t="s">
        <v>22</v>
      </c>
      <c r="D10" s="4">
        <v>0.018</v>
      </c>
      <c r="E10" s="6">
        <f>D10*$B$2</f>
        <v>0.018</v>
      </c>
      <c r="F10" t="s">
        <v>23</v>
      </c>
      <c r="G10" s="9">
        <f>E10*2.5335</f>
        <v>0.045603</v>
      </c>
    </row>
    <row r="11">
      <c r="A11" t="s" s="8">
        <v>24</v>
      </c>
      <c r="B11" t="s">
        <v>25</v>
      </c>
      <c r="C11" t="s">
        <v>22</v>
      </c>
      <c r="D11" s="4">
        <v>0.033333</v>
      </c>
      <c r="E11" s="6">
        <f>D11*$B$2</f>
        <v>0.033333</v>
      </c>
      <c r="F11" t="s">
        <v>3</v>
      </c>
      <c r="G11" s="9">
        <f>E11*1.9831198312</f>
        <v>0.066103</v>
      </c>
    </row>
    <row r="12">
      <c r="A12" t="s" s="8">
        <v>26</v>
      </c>
      <c r="B12" t="s">
        <v>27</v>
      </c>
      <c r="C12" t="s">
        <v>22</v>
      </c>
      <c r="D12" s="4">
        <v>1.922557</v>
      </c>
      <c r="E12" s="6">
        <f>D12*$B$2</f>
        <v>1.922557</v>
      </c>
      <c r="F12" t="s">
        <v>15</v>
      </c>
      <c r="G12" s="9">
        <f>E12*0.654464339</f>
        <v>1.258245</v>
      </c>
    </row>
    <row r="13">
      <c r="A13" t="s" s="8">
        <v>28</v>
      </c>
      <c r="B13" t="s">
        <v>29</v>
      </c>
      <c r="C13" t="s">
        <v>22</v>
      </c>
      <c r="D13" s="4">
        <v>0.0625</v>
      </c>
      <c r="E13" s="6">
        <f>D13*$B$2</f>
        <v>0.0625</v>
      </c>
      <c r="F13" t="s">
        <v>3</v>
      </c>
      <c r="G13" s="9">
        <f>E13*1.4378</f>
        <v>0.089863</v>
      </c>
    </row>
    <row r="14">
      <c r="A14" t="s" s="8">
        <v>30</v>
      </c>
      <c r="B14" t="s">
        <v>31</v>
      </c>
      <c r="C14" t="s">
        <v>32</v>
      </c>
      <c r="D14" s="4">
        <v>0.066667</v>
      </c>
      <c r="E14" s="6">
        <f>D14*$B$2</f>
        <v>0.066667</v>
      </c>
      <c r="F14" t="s">
        <v>3</v>
      </c>
      <c r="G14" s="9">
        <f>E14*0.892395538</f>
        <v>0.059493</v>
      </c>
    </row>
    <row r="15">
      <c r="A15" t="s" s="8">
        <v>33</v>
      </c>
      <c r="B15" t="s">
        <v>34</v>
      </c>
      <c r="C15" t="s">
        <v>32</v>
      </c>
      <c r="D15" s="4">
        <v>0.033333</v>
      </c>
      <c r="E15" s="6">
        <f>D15*$B$2</f>
        <v>0.033333</v>
      </c>
      <c r="F15" t="s">
        <v>3</v>
      </c>
      <c r="G15" s="9">
        <f>E15*1.6113161132</f>
        <v>0.05371</v>
      </c>
    </row>
    <row r="16">
      <c r="A16" t="s" s="8">
        <v>35</v>
      </c>
      <c r="B16" t="s">
        <v>36</v>
      </c>
      <c r="C16" t="s">
        <v>37</v>
      </c>
      <c r="D16" s="4">
        <v>0.3</v>
      </c>
      <c r="E16" s="6">
        <f>D16*$B$2</f>
        <v>0.3</v>
      </c>
      <c r="F16" t="s">
        <v>3</v>
      </c>
      <c r="G16" s="9">
        <f>E16*0.27</f>
        <v>0.081</v>
      </c>
    </row>
    <row r="17">
      <c r="A17" t="s" s="8">
        <v>38</v>
      </c>
      <c r="B17" t="s">
        <v>39</v>
      </c>
      <c r="C17" t="s">
        <v>40</v>
      </c>
      <c r="D17" s="4">
        <v>0.1</v>
      </c>
      <c r="E17" s="6">
        <f>D17*$B$2</f>
        <v>0.1</v>
      </c>
      <c r="F17" t="s">
        <v>3</v>
      </c>
      <c r="G17" s="9">
        <f>E17*0.2479</f>
        <v>0.02479</v>
      </c>
    </row>
    <row r="18">
      <c r="A18" t="s" s="8">
        <v>41</v>
      </c>
      <c r="B18" t="s">
        <v>42</v>
      </c>
      <c r="C18" t="s">
        <v>43</v>
      </c>
      <c r="D18" s="4">
        <v>0.298178</v>
      </c>
      <c r="E18" s="6">
        <f>D18*$B$2</f>
        <v>0.298178</v>
      </c>
      <c r="F18" t="s">
        <v>23</v>
      </c>
      <c r="G18" s="9">
        <f>E18*0.0029999987</f>
        <v>0.000895</v>
      </c>
    </row>
    <row r="19">
      <c r="A19" t="s" s="8">
        <v>44</v>
      </c>
      <c r="B19" t="s">
        <v>45</v>
      </c>
      <c r="C19" t="s">
        <v>46</v>
      </c>
      <c r="D19" s="4">
        <v>0.033333</v>
      </c>
      <c r="E19" s="6">
        <f>D19*$B$2</f>
        <v>0.033333</v>
      </c>
      <c r="F19" t="s">
        <v>3</v>
      </c>
      <c r="G19" s="9">
        <f>E19*0.0632134321</f>
        <v>0.002107</v>
      </c>
    </row>
    <row r="20">
      <c r="A20" t="s" s="8">
        <v>47</v>
      </c>
      <c r="B20" t="s">
        <v>48</v>
      </c>
      <c r="C20" t="s">
        <v>49</v>
      </c>
      <c r="D20" s="4">
        <v>0.433067</v>
      </c>
      <c r="E20" s="6">
        <f>D20*$B$2</f>
        <v>0.433067</v>
      </c>
      <c r="F20" t="s">
        <v>15</v>
      </c>
      <c r="G20" s="9">
        <f>E20*1.0981995191</f>
        <v>0.475594</v>
      </c>
    </row>
    <row r="21">
      <c r="A21" t="s" s="8">
        <v>50</v>
      </c>
      <c r="B21" t="s">
        <v>51</v>
      </c>
      <c r="C21" t="s">
        <v>49</v>
      </c>
      <c r="D21" s="4">
        <v>0.0178</v>
      </c>
      <c r="E21" s="6">
        <f>D21*$B$2</f>
        <v>0.0178</v>
      </c>
      <c r="F21" t="s">
        <v>15</v>
      </c>
      <c r="G21" s="9">
        <f>E21*0.95</f>
        <v>0.01691</v>
      </c>
    </row>
    <row r="22">
      <c r="A22"/>
      <c r="B22"/>
      <c r="C22"/>
      <c r="D22"/>
      <c r="E22"/>
      <c r="F22" t="s" s="10">
        <v>52</v>
      </c>
      <c r="G22" s="11">
        <f>SUM(G7:G21)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53</v>
      </c>
      <c r="B1" t="s" s="7">
        <v>54</v>
      </c>
      <c r="C1" t="s" s="7">
        <v>55</v>
      </c>
      <c r="D1" t="s" s="7">
        <v>56</v>
      </c>
      <c r="E1" t="s" s="7">
        <v>57</v>
      </c>
      <c r="F1" t="s" s="7">
        <v>58</v>
      </c>
    </row>
    <row r="2">
      <c r="A2" t="s">
        <v>59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60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61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62</v>
      </c>
      <c r="B5"/>
      <c r="C5"/>
      <c r="D5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63</v>
      </c>
      <c r="B6"/>
      <c r="C6"/>
      <c r="D6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64</v>
      </c>
      <c r="B7"/>
      <c r="C7"/>
      <c r="D7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65</v>
      </c>
      <c r="B8"/>
      <c r="C8"/>
      <c r="D8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66</v>
      </c>
      <c r="B9"/>
      <c r="C9"/>
      <c r="D9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  <row r="10">
      <c r="A10" t="s">
        <v>67</v>
      </c>
      <c r="B10"/>
      <c r="C10"/>
      <c r="D10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0"/>
      <c r="F10"/>
    </row>
    <row r="11">
      <c r="A11" t="s">
        <v>68</v>
      </c>
      <c r="B11"/>
      <c r="C11"/>
      <c r="D11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1"/>
      <c r="F11"/>
    </row>
    <row r="12">
      <c r="A12" t="s">
        <v>69</v>
      </c>
      <c r="B12"/>
      <c r="C12"/>
      <c r="D1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2"/>
      <c r="F12"/>
    </row>
    <row r="13">
      <c r="A13" t="s">
        <v>70</v>
      </c>
      <c r="B13"/>
      <c r="C13"/>
      <c r="D1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3"/>
      <c r="F13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4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71</v>
      </c>
      <c r="B1" t="s" s="7">
        <v>72</v>
      </c>
      <c r="C1" t="s" s="7">
        <v>73</v>
      </c>
      <c r="D1" t="s" s="7">
        <v>74</v>
      </c>
      <c r="E1" t="s" s="7">
        <v>10</v>
      </c>
    </row>
    <row r="2">
      <c r="A2">
        <v>0</v>
      </c>
      <c r="B2" t="s">
        <v>59</v>
      </c>
      <c r="C2" t="s">
        <v>75</v>
      </c>
      <c r="D2" s="6">
        <f>'Besoins'!$B$2*1</f>
        <v>1</v>
      </c>
      <c r="E2" t="s">
        <v>3</v>
      </c>
    </row>
    <row r="3">
      <c r="A3">
        <v>1</v>
      </c>
      <c r="B3" t="s">
        <v>76</v>
      </c>
      <c r="C3" t="s">
        <v>75</v>
      </c>
      <c r="D3" s="6">
        <f>'Besoins'!$B$2*1</f>
        <v>1</v>
      </c>
      <c r="E3" t="s">
        <v>3</v>
      </c>
    </row>
    <row r="4">
      <c r="A4">
        <v>2</v>
      </c>
      <c r="B4" t="s">
        <v>77</v>
      </c>
      <c r="C4" t="s">
        <v>75</v>
      </c>
      <c r="D4" s="6">
        <f>'Besoins'!$B$2*0.0333333333</f>
        <v>0.033333</v>
      </c>
      <c r="E4" t="s">
        <v>3</v>
      </c>
    </row>
    <row r="5">
      <c r="A5">
        <v>3</v>
      </c>
      <c r="B5" t="s">
        <v>78</v>
      </c>
      <c r="C5" t="s">
        <v>75</v>
      </c>
      <c r="D5" s="6">
        <f>'Besoins'!$B$2*0.023</f>
        <v>0.023</v>
      </c>
      <c r="E5" t="s">
        <v>15</v>
      </c>
    </row>
    <row r="6">
      <c r="A6">
        <v>4</v>
      </c>
      <c r="B6" t="s">
        <v>79</v>
      </c>
      <c r="C6" t="s">
        <v>80</v>
      </c>
      <c r="D6" s="6">
        <f>'Besoins'!$B$2*0.2</f>
        <v>0.2</v>
      </c>
      <c r="E6" t="s">
        <v>3</v>
      </c>
    </row>
    <row r="7">
      <c r="A7">
        <v>4</v>
      </c>
      <c r="B7" t="s">
        <v>81</v>
      </c>
      <c r="C7" t="s">
        <v>82</v>
      </c>
      <c r="D7" s="6">
        <f>'Besoins'!$B$2*0.005</f>
        <v>0.005</v>
      </c>
      <c r="E7" t="s">
        <v>15</v>
      </c>
    </row>
    <row r="8">
      <c r="A8">
        <v>4</v>
      </c>
      <c r="B8" t="s">
        <v>83</v>
      </c>
      <c r="C8" t="s">
        <v>82</v>
      </c>
      <c r="D8" s="6">
        <f>'Besoins'!$B$2*0.005</f>
        <v>0.005</v>
      </c>
      <c r="E8" t="s">
        <v>15</v>
      </c>
    </row>
    <row r="9">
      <c r="A9">
        <v>4</v>
      </c>
      <c r="B9" t="s">
        <v>84</v>
      </c>
      <c r="C9" t="s">
        <v>82</v>
      </c>
      <c r="D9" s="6">
        <f>'Besoins'!$B$2*0.002</f>
        <v>0.002</v>
      </c>
      <c r="E9" t="s">
        <v>15</v>
      </c>
    </row>
    <row r="10">
      <c r="A10">
        <v>3</v>
      </c>
      <c r="B10" t="s">
        <v>85</v>
      </c>
      <c r="C10" t="s">
        <v>82</v>
      </c>
      <c r="D10" s="6">
        <f>'Besoins'!$B$2*0.0333333333</f>
        <v>0.033333</v>
      </c>
      <c r="E10" t="s">
        <v>3</v>
      </c>
    </row>
    <row r="11">
      <c r="A11">
        <v>2</v>
      </c>
      <c r="B11" t="s">
        <v>86</v>
      </c>
      <c r="C11" t="s">
        <v>75</v>
      </c>
      <c r="D11" s="6">
        <f>'Besoins'!$B$2*0.00875</f>
        <v>0.00875</v>
      </c>
      <c r="E11" t="s">
        <v>23</v>
      </c>
    </row>
    <row r="12">
      <c r="A12">
        <v>3</v>
      </c>
      <c r="B12" t="s">
        <v>87</v>
      </c>
      <c r="C12" t="s">
        <v>75</v>
      </c>
      <c r="D12" s="6">
        <f>'Besoins'!$B$2*0.0062607759</f>
        <v>0.006261</v>
      </c>
      <c r="E12" t="s">
        <v>15</v>
      </c>
    </row>
    <row r="13">
      <c r="A13">
        <v>4</v>
      </c>
      <c r="B13" t="s">
        <v>88</v>
      </c>
      <c r="C13" t="s">
        <v>75</v>
      </c>
      <c r="D13" s="6">
        <f>'Besoins'!$B$2*0.0150862069</f>
        <v>0.015086</v>
      </c>
      <c r="E13" t="s">
        <v>3</v>
      </c>
    </row>
    <row r="14">
      <c r="A14">
        <v>4</v>
      </c>
      <c r="B14" t="s">
        <v>89</v>
      </c>
      <c r="C14" t="s">
        <v>82</v>
      </c>
      <c r="D14" s="6">
        <f>'Besoins'!$B$2*0.0037564655</f>
        <v>0.003756</v>
      </c>
      <c r="E14" t="s">
        <v>15</v>
      </c>
    </row>
    <row r="15">
      <c r="A15">
        <v>5</v>
      </c>
      <c r="B15" t="s">
        <v>90</v>
      </c>
      <c r="C15" t="s">
        <v>82</v>
      </c>
      <c r="D15" s="6">
        <f>'Besoins'!$B$2*0.0150862069</f>
        <v>0.015086</v>
      </c>
      <c r="E15" t="s">
        <v>15</v>
      </c>
    </row>
    <row r="16">
      <c r="A16">
        <v>3</v>
      </c>
      <c r="B16" t="s">
        <v>91</v>
      </c>
      <c r="C16" t="s">
        <v>82</v>
      </c>
      <c r="D16" s="6">
        <f>'Besoins'!$B$2*0.0025043103</f>
        <v>0.002504</v>
      </c>
      <c r="E16" t="s">
        <v>23</v>
      </c>
    </row>
    <row r="17">
      <c r="A17">
        <v>2</v>
      </c>
      <c r="B17" t="s">
        <v>92</v>
      </c>
      <c r="C17" t="s">
        <v>75</v>
      </c>
      <c r="D17" s="6">
        <f>'Besoins'!$B$2*0.046</f>
        <v>0.046</v>
      </c>
      <c r="E17" t="s">
        <v>15</v>
      </c>
    </row>
    <row r="18">
      <c r="A18">
        <v>3</v>
      </c>
      <c r="B18" t="s">
        <v>93</v>
      </c>
      <c r="C18" t="s">
        <v>82</v>
      </c>
      <c r="D18" s="6">
        <f>'Besoins'!$B$2*0.018</f>
        <v>0.018</v>
      </c>
      <c r="E18" t="s">
        <v>23</v>
      </c>
    </row>
    <row r="19">
      <c r="A19">
        <v>3</v>
      </c>
      <c r="B19" t="s">
        <v>94</v>
      </c>
      <c r="C19" t="s">
        <v>80</v>
      </c>
      <c r="D19" s="6">
        <f>'Besoins'!$B$2*0.01</f>
        <v>0.01</v>
      </c>
      <c r="E19" t="s">
        <v>15</v>
      </c>
    </row>
    <row r="20">
      <c r="A20">
        <v>3</v>
      </c>
      <c r="B20" t="s">
        <v>95</v>
      </c>
      <c r="C20" t="s">
        <v>80</v>
      </c>
      <c r="D20" s="6">
        <f>'Besoins'!$B$2*0.3</f>
        <v>0.3</v>
      </c>
      <c r="E20" t="s">
        <v>3</v>
      </c>
    </row>
    <row r="21">
      <c r="A21">
        <v>3</v>
      </c>
      <c r="B21" t="s">
        <v>96</v>
      </c>
      <c r="C21" t="s">
        <v>75</v>
      </c>
      <c r="D21" s="6">
        <f>'Besoins'!$B$2*0.018</f>
        <v>0.018</v>
      </c>
      <c r="E21" t="s">
        <v>15</v>
      </c>
    </row>
    <row r="22">
      <c r="A22">
        <v>4</v>
      </c>
      <c r="B22" t="s">
        <v>97</v>
      </c>
      <c r="C22" t="s">
        <v>80</v>
      </c>
      <c r="D22" s="6">
        <f>'Besoins'!$B$2*0.2</f>
        <v>0.2</v>
      </c>
      <c r="E22" t="s">
        <v>3</v>
      </c>
    </row>
    <row r="23">
      <c r="A23">
        <v>4</v>
      </c>
      <c r="B23" t="s">
        <v>81</v>
      </c>
      <c r="C23" t="s">
        <v>82</v>
      </c>
      <c r="D23" s="6">
        <f>'Besoins'!$B$2*0.0108</f>
        <v>0.0108</v>
      </c>
      <c r="E23" t="s">
        <v>15</v>
      </c>
    </row>
    <row r="24">
      <c r="A24">
        <v>4</v>
      </c>
      <c r="B24" t="s">
        <v>98</v>
      </c>
      <c r="C24" t="s">
        <v>82</v>
      </c>
      <c r="D24" s="6">
        <f>'Besoins'!$B$2*0.0028</f>
        <v>0.0028</v>
      </c>
      <c r="E24" t="s">
        <v>23</v>
      </c>
    </row>
    <row r="25">
      <c r="A25">
        <v>2</v>
      </c>
      <c r="B25" t="s">
        <v>99</v>
      </c>
      <c r="C25" t="s">
        <v>75</v>
      </c>
      <c r="D25" s="6">
        <f>'Besoins'!$B$2*0.0153333333</f>
        <v>0.015333</v>
      </c>
      <c r="E25" t="s">
        <v>15</v>
      </c>
    </row>
    <row r="26">
      <c r="A26">
        <v>3</v>
      </c>
      <c r="B26" t="s">
        <v>94</v>
      </c>
      <c r="C26" t="s">
        <v>80</v>
      </c>
      <c r="D26" s="6">
        <f>'Besoins'!$B$2*0.01</f>
        <v>0.01</v>
      </c>
      <c r="E26" t="s">
        <v>15</v>
      </c>
    </row>
    <row r="27">
      <c r="A27">
        <v>3</v>
      </c>
      <c r="B27" t="s">
        <v>100</v>
      </c>
      <c r="C27" t="s">
        <v>82</v>
      </c>
      <c r="D27" s="6">
        <f>'Besoins'!$B$2*0.002</f>
        <v>0.002</v>
      </c>
      <c r="E27" t="s">
        <v>15</v>
      </c>
    </row>
    <row r="28">
      <c r="A28">
        <v>3</v>
      </c>
      <c r="B28" t="s">
        <v>91</v>
      </c>
      <c r="C28" t="s">
        <v>82</v>
      </c>
      <c r="D28" s="6">
        <f>'Besoins'!$B$2*0.0066666667</f>
        <v>0.006667</v>
      </c>
      <c r="E28" t="s">
        <v>23</v>
      </c>
    </row>
    <row r="29">
      <c r="A29">
        <v>3</v>
      </c>
      <c r="B29" t="s">
        <v>95</v>
      </c>
      <c r="C29" t="s">
        <v>80</v>
      </c>
      <c r="D29" s="6">
        <f>'Besoins'!$B$2*0.1666666667</f>
        <v>0.166667</v>
      </c>
      <c r="E29" t="s">
        <v>3</v>
      </c>
    </row>
    <row r="30">
      <c r="A30">
        <v>1</v>
      </c>
      <c r="B30" t="s">
        <v>101</v>
      </c>
      <c r="C30" t="s">
        <v>75</v>
      </c>
      <c r="D30" s="6">
        <f>'Besoins'!$B$2*1</f>
        <v>1</v>
      </c>
      <c r="E30" t="s">
        <v>3</v>
      </c>
    </row>
    <row r="31">
      <c r="A31">
        <v>2</v>
      </c>
      <c r="B31" t="s">
        <v>86</v>
      </c>
      <c r="C31" t="s">
        <v>75</v>
      </c>
      <c r="D31" s="6">
        <f>'Besoins'!$B$2*1</f>
        <v>1</v>
      </c>
      <c r="E31" t="s">
        <v>23</v>
      </c>
    </row>
    <row r="32">
      <c r="A32">
        <v>3</v>
      </c>
      <c r="B32" t="s">
        <v>87</v>
      </c>
      <c r="C32" t="s">
        <v>75</v>
      </c>
      <c r="D32" s="6">
        <f>'Besoins'!$B$2*0.7155172414</f>
        <v>0.715517</v>
      </c>
      <c r="E32" t="s">
        <v>15</v>
      </c>
    </row>
    <row r="33">
      <c r="A33">
        <v>4</v>
      </c>
      <c r="B33" t="s">
        <v>89</v>
      </c>
      <c r="C33" t="s">
        <v>82</v>
      </c>
      <c r="D33" s="6">
        <f>'Besoins'!$B$2*0.4293103448</f>
        <v>0.42931</v>
      </c>
      <c r="E33" t="s">
        <v>15</v>
      </c>
    </row>
    <row r="34">
      <c r="A34">
        <v>4</v>
      </c>
      <c r="B34" t="s">
        <v>88</v>
      </c>
      <c r="C34" t="s">
        <v>75</v>
      </c>
      <c r="D34" s="6">
        <f>'Besoins'!$B$2*1.724137931</f>
        <v>1.724138</v>
      </c>
      <c r="E34" t="s">
        <v>3</v>
      </c>
    </row>
    <row r="35">
      <c r="A35">
        <v>5</v>
      </c>
      <c r="B35" t="s">
        <v>90</v>
      </c>
      <c r="C35" t="s">
        <v>82</v>
      </c>
      <c r="D35" s="6">
        <f>'Besoins'!$B$2*1.724137931</f>
        <v>1.724138</v>
      </c>
      <c r="E35" t="s">
        <v>15</v>
      </c>
    </row>
    <row r="36">
      <c r="A36">
        <v>3</v>
      </c>
      <c r="B36" t="s">
        <v>91</v>
      </c>
      <c r="C36" t="s">
        <v>82</v>
      </c>
      <c r="D36" s="6">
        <f>'Besoins'!$B$2*0.2862068966</f>
        <v>0.286207</v>
      </c>
      <c r="E36" t="s">
        <v>23</v>
      </c>
    </row>
    <row r="37">
      <c r="A37">
        <v>1</v>
      </c>
      <c r="B37" t="s">
        <v>102</v>
      </c>
      <c r="C37" t="s">
        <v>75</v>
      </c>
      <c r="D37" s="6">
        <f>'Besoins'!$B$2*1</f>
        <v>1</v>
      </c>
      <c r="E37" t="s">
        <v>3</v>
      </c>
    </row>
    <row r="38">
      <c r="A38">
        <v>2</v>
      </c>
      <c r="B38" t="s">
        <v>103</v>
      </c>
      <c r="C38" t="s">
        <v>80</v>
      </c>
      <c r="D38" s="6">
        <f>'Besoins'!$B$2*1</f>
        <v>1</v>
      </c>
      <c r="E38" t="s">
        <v>3</v>
      </c>
    </row>
    <row r="39">
      <c r="A39">
        <v>2</v>
      </c>
      <c r="B39" t="s">
        <v>104</v>
      </c>
      <c r="C39" t="s">
        <v>80</v>
      </c>
      <c r="D39" s="6">
        <f>'Besoins'!$B$2*1</f>
        <v>1</v>
      </c>
      <c r="E39" t="s">
        <v>3</v>
      </c>
    </row>
    <row r="40">
      <c r="A40">
        <v>2</v>
      </c>
      <c r="B40" t="s">
        <v>105</v>
      </c>
      <c r="C40" t="s">
        <v>80</v>
      </c>
      <c r="D40" s="6">
        <f>'Besoins'!$B$2*2</f>
        <v>2</v>
      </c>
      <c r="E40" t="s">
        <v>3</v>
      </c>
    </row>
    <row r="41">
      <c r="A41">
        <v>2</v>
      </c>
      <c r="B41" t="s">
        <v>106</v>
      </c>
      <c r="C41" t="s">
        <v>80</v>
      </c>
      <c r="D41" s="6">
        <f>'Besoins'!$B$2*1</f>
        <v>1</v>
      </c>
      <c r="E41" t="s">
        <v>3</v>
      </c>
    </row>
    <row r="42">
      <c r="A42">
        <v>2</v>
      </c>
      <c r="B42" t="s">
        <v>107</v>
      </c>
      <c r="C42" t="s">
        <v>80</v>
      </c>
      <c r="D42" s="6">
        <f>'Besoins'!$B$2*1</f>
        <v>1</v>
      </c>
      <c r="E42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0"/>
  <cols>
    <col min="1" max="1" width="22" customWidth="1"/>
    <col min="2" max="2" width="52" customWidth="1"/>
  </cols>
  <sheetData>
    <row r="1" customHeight="1" ht="24">
      <c r="A1" t="s" s="2">
        <v>108</v>
      </c>
      <c r="B1"/>
      <c r="C1"/>
      <c r="D1"/>
    </row>
    <row r="2">
      <c r="A2" t="str" s="13">
        <f>"00000656 · CARTE · référence : "&amp;Besoins!B3&amp;" "&amp;Besoins!C3&amp;" · multiplicateur réglable sur la feuille ""Besoins"""</f>
        <v>00000656 · CARTE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109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110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111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4">
        <v>112</v>
      </c>
      <c r="B13"/>
      <c r="C13"/>
      <c r="D13"/>
    </row>
    <row r="14">
      <c r="A14"/>
      <c r="B14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4">
        <v>113</v>
      </c>
      <c r="B16"/>
      <c r="C16"/>
      <c r="D16"/>
    </row>
    <row r="17">
      <c r="A17"/>
      <c r="B17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4">
        <v>114</v>
      </c>
      <c r="B19"/>
      <c r="C19"/>
      <c r="D19"/>
    </row>
    <row r="20">
      <c r="A20"/>
      <c r="B20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4">
        <v>115</v>
      </c>
      <c r="B22"/>
      <c r="C22"/>
      <c r="D22"/>
    </row>
    <row r="23">
      <c r="A23"/>
      <c r="B23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4">
        <v>116</v>
      </c>
      <c r="B25"/>
      <c r="C25"/>
      <c r="D25"/>
    </row>
    <row r="26">
      <c r="A26"/>
      <c r="B26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4">
        <v>117</v>
      </c>
      <c r="B28"/>
      <c r="C28"/>
      <c r="D28"/>
    </row>
    <row r="29">
      <c r="A29"/>
      <c r="B29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9"/>
      <c r="D29"/>
    </row>
    <row r="30">
      <c r="A30"/>
      <c r="B30"/>
      <c r="C30"/>
      <c r="D30"/>
    </row>
    <row r="31">
      <c r="A31" t="s" s="14">
        <v>118</v>
      </c>
      <c r="B31"/>
      <c r="C31"/>
      <c r="D31"/>
    </row>
    <row r="32">
      <c r="A32"/>
      <c r="B32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2"/>
      <c r="D32"/>
    </row>
    <row r="33">
      <c r="A33"/>
      <c r="B33"/>
      <c r="C33"/>
      <c r="D33"/>
    </row>
    <row r="34">
      <c r="A34" t="s" s="14">
        <v>119</v>
      </c>
      <c r="B34"/>
      <c r="C34"/>
      <c r="D34"/>
    </row>
    <row r="35">
      <c r="A35"/>
      <c r="B3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5"/>
      <c r="D35"/>
    </row>
    <row r="36">
      <c r="A36"/>
      <c r="B36"/>
      <c r="C36"/>
      <c r="D36"/>
    </row>
    <row r="37">
      <c r="A37" t="s" s="14">
        <v>120</v>
      </c>
      <c r="B37"/>
      <c r="C37"/>
      <c r="D37"/>
    </row>
    <row r="38">
      <c r="A38"/>
      <c r="B3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8"/>
      <c r="D38"/>
    </row>
    <row r="39">
      <c r="A39"/>
      <c r="B39"/>
      <c r="C39"/>
      <c r="D39"/>
    </row>
    <row r="40">
      <c r="A40" t="s" s="16">
        <v>121</v>
      </c>
      <c r="B40"/>
      <c r="C40"/>
      <c r="D40"/>
    </row>
  </sheetData>
  <sheetProtection sheet="1"/>
  <mergeCells count="27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A28:D28"/>
    <mergeCell ref="B29:D29"/>
    <mergeCell ref="A31:D31"/>
    <mergeCell ref="B32:D32"/>
    <mergeCell ref="A34:D34"/>
    <mergeCell ref="B35:D35"/>
    <mergeCell ref="A37:D37"/>
    <mergeCell ref="B38:D38"/>
    <mergeCell ref="A40:D4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2026-09-15T15:40:17Z</dcterms:created>
  <dc:title>MIROIR ORANGE ET ZESTE DE CITRO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2026-09-15T15:40:17Z</dcterms:modified>
  <cp:revision>1</cp:revision>
</cp:coreProperties>
</file>