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<sst xmlns="http://schemas.openxmlformats.org/spreadsheetml/2006/main" count="174" uniqueCount="174">
  <si>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</si>
  <si>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</si>
  <si>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</si>
  <si>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</si>
  <si>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</si>
  <si>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</si>
  <si>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</si>
  <si>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</si>
  <si>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</si>
  <si>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</si>
  <si>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</si>
  <si>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</si>
  <si>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</si>
  <si>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</si>
  <si>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</si>
  <si>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</si>
  <si>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</si>
  <si>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</si>
  <si>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</si>
  <si>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</si>
  <si>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</si>
  <si>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</si>
  <si>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</si>
  <si>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</si>
  <si>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</si>
  <si>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</si>
  <si>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</si>
  <si>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</si>
  <si>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</si>
  <si>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</si>
  <si>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</si>
  <si>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</si>
  <si>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00000505</t>
  </si>
  <si>
    <t>GROSEILLES (RAVIER)</t>
  </si>
  <si>
    <t>00000257</t>
  </si>
  <si>
    <t>MURE (RAVIER)</t>
  </si>
  <si>
    <t>00000508</t>
  </si>
  <si>
    <t>MYRTILLES (RAVIER)</t>
  </si>
  <si>
    <t>00000060</t>
  </si>
  <si>
    <t>ORANGE</t>
  </si>
  <si>
    <t>00000241</t>
  </si>
  <si>
    <t>PHYSALIS (RAVIER)</t>
  </si>
  <si>
    <t>00000240</t>
  </si>
  <si>
    <t>CARAMBOLES</t>
  </si>
  <si>
    <t>FRUIT FRAIS</t>
  </si>
  <si>
    <t>00000223</t>
  </si>
  <si>
    <t>FRAISE (RAVIER)</t>
  </si>
  <si>
    <t>00000503</t>
  </si>
  <si>
    <t>FRAISE DES BOIS (RAVIER)</t>
  </si>
  <si>
    <t>00000478</t>
  </si>
  <si>
    <t>FRAMBOISE (ravier)</t>
  </si>
  <si>
    <t>00000047</t>
  </si>
  <si>
    <t>OEUF A3 (PRIX)</t>
  </si>
  <si>
    <t>Produits laitiers</t>
  </si>
  <si>
    <t>00000239</t>
  </si>
  <si>
    <t>KIWI</t>
  </si>
  <si>
    <t>Matières premières</t>
  </si>
  <si>
    <t>00000061</t>
  </si>
  <si>
    <t>EAU</t>
  </si>
  <si>
    <t>Matières diverses (à trier)</t>
  </si>
  <si>
    <t>00000734</t>
  </si>
  <si>
    <t>ASSIETE DE 25 CM.</t>
  </si>
  <si>
    <t>Petit matériel hôtellier</t>
  </si>
  <si>
    <t>00000092</t>
  </si>
  <si>
    <t>papier silicone</t>
  </si>
  <si>
    <t>00000032</t>
  </si>
  <si>
    <t>MIEL LIQUIDE (MELI)</t>
  </si>
  <si>
    <t>Sucres Mat. prem.</t>
  </si>
  <si>
    <t>00000015</t>
  </si>
  <si>
    <t>RAFTISUC</t>
  </si>
  <si>
    <t>00000004</t>
  </si>
  <si>
    <t>SUCRE (S0)</t>
  </si>
  <si>
    <t>00000003</t>
  </si>
  <si>
    <t>SUCRE (S2)</t>
  </si>
  <si>
    <t>Total</t>
  </si>
  <si>
    <t>Recette</t>
  </si>
  <si>
    <t>#</t>
  </si>
  <si>
    <t>Verbe</t>
  </si>
  <si>
    <t>Étape</t>
  </si>
  <si>
    <t>Précision technique</t>
  </si>
  <si>
    <t>Durée</t>
  </si>
  <si>
    <t>ASTRID SUR ASSIETE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</si>
  <si>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</si>
  <si>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</si>
  <si>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</si>
  <si>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</si>
  <si>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</si>
  <si>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</si>
  <si>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</si>
  <si>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</si>
  <si>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</si>
  <si>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</si>
  <si>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</si>
  <si>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</si>
  <si>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DÉCOR COULIS D'ORANGE</t>
  </si>
  <si>
    <t>COULIS D'ORANGE (B)</t>
  </si>
  <si>
    <t>EXTRAIT D'ORANGE</t>
  </si>
  <si>
    <t>DÉCOR FRUIT (ÉTÉ,GATEAU)</t>
  </si>
  <si>
    <t>Niveau</t>
  </si>
  <si>
    <t>Composant</t>
  </si>
  <si>
    <t>Type</t>
  </si>
  <si>
    <t>Quantité (× multiplicateur, voir feuille Besoins)</t>
  </si>
  <si>
    <t>recette</t>
  </si>
  <si>
    <t xml:space="preserve">    ↳ ASSIETE DE 25 CM.</t>
  </si>
  <si>
    <t>matiere</t>
  </si>
  <si>
    <t xml:space="preserve">    ↳ ASTRID (PORTION)</t>
  </si>
  <si>
    <t xml:space="preserve">        ↳ ASTRID (gastro)</t>
  </si>
  <si>
    <t xml:space="preserve">            ↳ BISCUIT DUCHESSE (FEUILLES gastro)</t>
  </si>
  <si>
    <t xml:space="preserve">                ↳ BISCUIT DUCHESSE</t>
  </si>
  <si>
    <t xml:space="preserve">                    ↳ OEUF (P) (conv.)</t>
  </si>
  <si>
    <t>conversion</t>
  </si>
  <si>
    <t xml:space="preserve">                    ↳ SUCRE (S2)</t>
  </si>
  <si>
    <t xml:space="preserve">                    ↳ FARINE (FLEUR DE FROMENT)</t>
  </si>
  <si>
    <t xml:space="preserve">                    ↳ BROYAGE D'AMANDES 50/50</t>
  </si>
  <si>
    <t xml:space="preserve">                ↳ papier silicone</t>
  </si>
  <si>
    <t xml:space="preserve">            ↳ PUNCH Grand Marnier</t>
  </si>
  <si>
    <t xml:space="preserve">                ↳ GRAND MARNIER</t>
  </si>
  <si>
    <t xml:space="preserve">                ↳ RAFTISUC  (L)</t>
  </si>
  <si>
    <t xml:space="preserve">                    ↳ RAFTISUC</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</si>
  <si>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</si>
  <si>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</si>
  <si>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</si>
  <si>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</si>
  <si>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</si>
  <si>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</si>
  <si>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</si>
  <si>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</si>
  <si>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</si>
  <si>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</si>
  <si>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</si>
  <si>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</si>
  <si>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</si>
  <si>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</si>
  <si>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</si>
  <si>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CHOCOLAT 835</t>
  </si>
  <si>
    <t xml:space="preserve">            ↳ GELÉE D'ORANGE</t>
  </si>
  <si>
    <t xml:space="preserve">                ↳ SUCRE (S2)</t>
  </si>
  <si>
    <t xml:space="preserve">                ↳ EAU</t>
  </si>
  <si>
    <t xml:space="preserve">    ↳ DÉCOR COULIS D'ORANGE</t>
  </si>
  <si>
    <t xml:space="preserve">        ↳ COULIS D'ORANGE (B)</t>
  </si>
  <si>
    <t xml:space="preserve">            ↳ EXTRAIT D'ORANGE</t>
  </si>
  <si>
    <t xml:space="preserve">                ↳ SUCRE (S0)</t>
  </si>
  <si>
    <t xml:space="preserve">                ↳ ORANGE (P)</t>
  </si>
  <si>
    <t xml:space="preserve">                    ↳ ORANGE</t>
  </si>
  <si>
    <t xml:space="preserve">            ↳ EAU</t>
  </si>
  <si>
    <t xml:space="preserve">    ↳ DÉCOR FRUIT (ÉTÉ,GATEAU)</t>
  </si>
  <si>
    <t xml:space="preserve">        ↳ CARAMBOLES EN TRANCHES (conv.)</t>
  </si>
  <si>
    <t xml:space="preserve">        ↳ KIWI (P/.) (conv.)</t>
  </si>
  <si>
    <t xml:space="preserve">        ↳ FRAISE (P/.) (conv.)</t>
  </si>
  <si>
    <t xml:space="preserve">        ↳ PHYSALIS (P) (conv.)</t>
  </si>
  <si>
    <t xml:space="preserve">        ↳ FRAMBOISE (p) (conv.)</t>
  </si>
  <si>
    <t xml:space="preserve">        ↳ MURE (p) (conv.)</t>
  </si>
  <si>
    <t xml:space="preserve">        ↳ FRAISE DES BOIS (P) (conv.)</t>
  </si>
  <si>
    <t xml:space="preserve">        ↳ GROSEILLES (BRANCHE,P) (conv.)</t>
  </si>
  <si>
    <t xml:space="preserve">        ↳ MYRTILLES (P) (conv.)</t>
  </si>
  <si>
    <t>Fiche technique — ASTRID SUR ASSIETE</t>
  </si>
  <si>
    <t>ASTRID SUR ASSIETE  00000642</t>
  </si>
  <si>
    <t>↳ 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</si>
  <si>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</si>
  <si>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</si>
  <si>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</si>
  <si>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</si>
  <si>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</si>
  <si>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</si>
  <si>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</si>
  <si>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</si>
  <si>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</si>
  <si>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</si>
  <si>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</si>
  <si>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 DÉCOR COULIS D'ORANGE  00000421</t>
  </si>
  <si>
    <t>↳ COULIS D'ORANGE (B)  00000391</t>
  </si>
  <si>
    <t>↳ EXTRAIT D'ORANGE  00000172</t>
  </si>
  <si>
    <t>↳ DÉCOR FRUIT (ÉTÉ,GATEAU)  00000506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</si>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</sst>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0.00125</v>
      </c>
      <c r="E7" s="6">
        <f>D7*$B$2</f>
        <v>0.00125</v>
      </c>
      <c r="F7" t="s">
        <v>15</v>
      </c>
      <c r="G7" s="9">
        <f>E7*20.3272857143</f>
        <v>0.025409</v>
      </c>
    </row>
    <row r="8">
      <c r="A8" t="s" s="8">
        <v>16</v>
      </c>
      <c r="B8" t="s">
        <v>17</v>
      </c>
      <c r="C8" t="s">
        <v>18</v>
      </c>
      <c r="D8" s="4">
        <v>0.004455</v>
      </c>
      <c r="E8" s="6">
        <f>D8*$B$2</f>
        <v>0.004455</v>
      </c>
      <c r="F8" t="s">
        <v>19</v>
      </c>
      <c r="G8" s="9">
        <f>E8*3.1250125013</f>
        <v>0.013922</v>
      </c>
    </row>
    <row r="9">
      <c r="A9" t="s" s="8">
        <v>20</v>
      </c>
      <c r="B9" t="s">
        <v>21</v>
      </c>
      <c r="C9" t="s">
        <v>22</v>
      </c>
      <c r="D9" s="4">
        <v>0.001333</v>
      </c>
      <c r="E9" s="6">
        <f>D9*$B$2</f>
        <v>0.001333</v>
      </c>
      <c r="F9" t="s">
        <v>19</v>
      </c>
      <c r="G9" s="9">
        <f>E9*3.3474035175</f>
        <v>0.004462</v>
      </c>
    </row>
    <row r="10">
      <c r="A10" t="s" s="8">
        <v>23</v>
      </c>
      <c r="B10" t="s">
        <v>24</v>
      </c>
      <c r="C10" t="s">
        <v>22</v>
      </c>
      <c r="D10" s="4">
        <v>0.003333</v>
      </c>
      <c r="E10" s="6">
        <f>D10*$B$2</f>
        <v>0.003333</v>
      </c>
      <c r="F10" t="s">
        <v>19</v>
      </c>
      <c r="G10" s="9">
        <f>E10*0.0220662066</f>
        <v>0.000074</v>
      </c>
    </row>
    <row r="11">
      <c r="A11" t="s" s="8">
        <v>25</v>
      </c>
      <c r="B11" t="s">
        <v>26</v>
      </c>
      <c r="C11" t="s">
        <v>22</v>
      </c>
      <c r="D11" s="4">
        <v>0.383333</v>
      </c>
      <c r="E11" s="6">
        <f>D11*$B$2</f>
        <v>0.383333</v>
      </c>
      <c r="F11" t="s">
        <v>19</v>
      </c>
      <c r="G11" s="9">
        <f>E11*16.0945139952</f>
        <v>6.169558</v>
      </c>
    </row>
    <row r="12">
      <c r="A12" t="s" s="8">
        <v>27</v>
      </c>
      <c r="B12" t="s">
        <v>28</v>
      </c>
      <c r="C12" t="s">
        <v>29</v>
      </c>
      <c r="D12" s="4">
        <v>0.00297</v>
      </c>
      <c r="E12" s="6">
        <f>D12*$B$2</f>
        <v>0.00297</v>
      </c>
      <c r="F12" t="s">
        <v>19</v>
      </c>
      <c r="G12" s="9">
        <f>E12*3.9517951795</f>
        <v>0.011737</v>
      </c>
    </row>
    <row r="13">
      <c r="A13" t="s" s="8">
        <v>30</v>
      </c>
      <c r="B13" t="s">
        <v>31</v>
      </c>
      <c r="C13" t="s">
        <v>29</v>
      </c>
      <c r="D13" s="4">
        <v>0.020475</v>
      </c>
      <c r="E13" s="6">
        <f>D13*$B$2</f>
        <v>0.020475</v>
      </c>
      <c r="F13" t="s">
        <v>15</v>
      </c>
      <c r="G13" s="9">
        <f>E13*2.5335306278</f>
        <v>0.051874</v>
      </c>
    </row>
    <row r="14">
      <c r="A14" t="s" s="8">
        <v>32</v>
      </c>
      <c r="B14" t="s">
        <v>33</v>
      </c>
      <c r="C14" t="s">
        <v>29</v>
      </c>
      <c r="D14" s="4">
        <v>0.033333</v>
      </c>
      <c r="E14" s="6">
        <f>D14*$B$2</f>
        <v>0.033333</v>
      </c>
      <c r="F14" t="s">
        <v>3</v>
      </c>
      <c r="G14" s="9">
        <f>E14*1.9831198312</f>
        <v>0.066103</v>
      </c>
    </row>
    <row r="15">
      <c r="A15" t="s" s="8">
        <v>34</v>
      </c>
      <c r="B15" t="s">
        <v>35</v>
      </c>
      <c r="C15" t="s">
        <v>29</v>
      </c>
      <c r="D15" s="4">
        <v>0.033333</v>
      </c>
      <c r="E15" s="6">
        <f>D15*$B$2</f>
        <v>0.033333</v>
      </c>
      <c r="F15" t="s">
        <v>3</v>
      </c>
      <c r="G15" s="9">
        <f>E15*2.2310223102</f>
        <v>0.074367</v>
      </c>
    </row>
    <row r="16">
      <c r="A16" t="s" s="8">
        <v>36</v>
      </c>
      <c r="B16" t="s">
        <v>37</v>
      </c>
      <c r="C16" t="s">
        <v>29</v>
      </c>
      <c r="D16" s="4">
        <v>0.08</v>
      </c>
      <c r="E16" s="6">
        <f>D16*$B$2</f>
        <v>0.08</v>
      </c>
      <c r="F16" t="s">
        <v>3</v>
      </c>
      <c r="G16" s="9">
        <f>E16*2.7268</f>
        <v>0.218144</v>
      </c>
    </row>
    <row r="17">
      <c r="A17" t="s" s="8">
        <v>38</v>
      </c>
      <c r="B17" t="s">
        <v>39</v>
      </c>
      <c r="C17" t="s">
        <v>29</v>
      </c>
      <c r="D17" s="4">
        <v>1.864918</v>
      </c>
      <c r="E17" s="6">
        <f>D17*$B$2</f>
        <v>1.864918</v>
      </c>
      <c r="F17" t="s">
        <v>19</v>
      </c>
      <c r="G17" s="9">
        <f>E17*0.6544643118</f>
        <v>1.220522</v>
      </c>
    </row>
    <row r="18">
      <c r="A18" t="s" s="8">
        <v>40</v>
      </c>
      <c r="B18" t="s">
        <v>41</v>
      </c>
      <c r="C18" t="s">
        <v>29</v>
      </c>
      <c r="D18" s="4">
        <v>0.0625</v>
      </c>
      <c r="E18" s="6">
        <f>D18*$B$2</f>
        <v>0.0625</v>
      </c>
      <c r="F18" t="s">
        <v>3</v>
      </c>
      <c r="G18" s="9">
        <f>E18*1.4378</f>
        <v>0.089863</v>
      </c>
    </row>
    <row r="19">
      <c r="A19" t="s" s="8">
        <v>42</v>
      </c>
      <c r="B19" t="s">
        <v>43</v>
      </c>
      <c r="C19" t="s">
        <v>44</v>
      </c>
      <c r="D19" s="4">
        <v>0.066667</v>
      </c>
      <c r="E19" s="6">
        <f>D19*$B$2</f>
        <v>0.066667</v>
      </c>
      <c r="F19" t="s">
        <v>3</v>
      </c>
      <c r="G19" s="9">
        <f>E19*0.892395538</f>
        <v>0.059493</v>
      </c>
    </row>
    <row r="20">
      <c r="A20" t="s" s="8">
        <v>45</v>
      </c>
      <c r="B20" t="s">
        <v>46</v>
      </c>
      <c r="C20" t="s">
        <v>44</v>
      </c>
      <c r="D20" s="4">
        <v>0.016667</v>
      </c>
      <c r="E20" s="6">
        <f>D20*$B$2</f>
        <v>0.016667</v>
      </c>
      <c r="F20" t="s">
        <v>3</v>
      </c>
      <c r="G20" s="9">
        <f>E20*1.6112677746</f>
        <v>0.026855</v>
      </c>
    </row>
    <row r="21">
      <c r="A21" t="s" s="8">
        <v>47</v>
      </c>
      <c r="B21" t="s">
        <v>48</v>
      </c>
      <c r="C21" t="s">
        <v>44</v>
      </c>
      <c r="D21" s="4">
        <v>0.04</v>
      </c>
      <c r="E21" s="6">
        <f>D21*$B$2</f>
        <v>0.04</v>
      </c>
      <c r="F21" t="s">
        <v>3</v>
      </c>
      <c r="G21" s="9">
        <f>E21*2.355</f>
        <v>0.0942</v>
      </c>
    </row>
    <row r="22">
      <c r="A22" t="s" s="8">
        <v>49</v>
      </c>
      <c r="B22" t="s">
        <v>50</v>
      </c>
      <c r="C22" t="s">
        <v>44</v>
      </c>
      <c r="D22" s="4">
        <v>0.033333</v>
      </c>
      <c r="E22" s="6">
        <f>D22*$B$2</f>
        <v>0.033333</v>
      </c>
      <c r="F22" t="s">
        <v>3</v>
      </c>
      <c r="G22" s="9">
        <f>E22*2.1071210712</f>
        <v>0.070237</v>
      </c>
    </row>
    <row r="23">
      <c r="A23" t="s" s="8">
        <v>51</v>
      </c>
      <c r="B23" t="s">
        <v>52</v>
      </c>
      <c r="C23" t="s">
        <v>53</v>
      </c>
      <c r="D23" s="4">
        <v>0.233333</v>
      </c>
      <c r="E23" s="6">
        <f>D23*$B$2</f>
        <v>0.233333</v>
      </c>
      <c r="F23" t="s">
        <v>3</v>
      </c>
      <c r="G23" s="9">
        <f>E23*0.2700003857</f>
        <v>0.063</v>
      </c>
    </row>
    <row r="24">
      <c r="A24" t="s" s="8">
        <v>54</v>
      </c>
      <c r="B24" t="s">
        <v>55</v>
      </c>
      <c r="C24" t="s">
        <v>56</v>
      </c>
      <c r="D24" s="4">
        <v>0.1</v>
      </c>
      <c r="E24" s="6">
        <f>D24*$B$2</f>
        <v>0.1</v>
      </c>
      <c r="F24" t="s">
        <v>3</v>
      </c>
      <c r="G24" s="9">
        <f>E24*0.2479</f>
        <v>0.02479</v>
      </c>
    </row>
    <row r="25">
      <c r="A25" t="s" s="8">
        <v>57</v>
      </c>
      <c r="B25" t="s">
        <v>58</v>
      </c>
      <c r="C25" t="s">
        <v>59</v>
      </c>
      <c r="D25" s="4">
        <v>0.29234</v>
      </c>
      <c r="E25" s="6">
        <f>D25*$B$2</f>
        <v>0.29234</v>
      </c>
      <c r="F25" t="s">
        <v>15</v>
      </c>
      <c r="G25" s="9">
        <f>E25*0.0030000024</f>
        <v>0.000877</v>
      </c>
    </row>
    <row r="26">
      <c r="A26" t="s" s="8">
        <v>60</v>
      </c>
      <c r="B26" t="s">
        <v>61</v>
      </c>
      <c r="C26" t="s">
        <v>62</v>
      </c>
      <c r="D26" s="4">
        <v>1</v>
      </c>
      <c r="E26" s="6">
        <f>D26*$B$2</f>
        <v>1</v>
      </c>
      <c r="F26" t="s">
        <v>3</v>
      </c>
      <c r="G26" s="9">
        <f>E26*0</f>
        <v>0</v>
      </c>
    </row>
    <row r="27">
      <c r="A27" t="s" s="8">
        <v>63</v>
      </c>
      <c r="B27" t="s">
        <v>64</v>
      </c>
      <c r="C27" t="s">
        <v>62</v>
      </c>
      <c r="D27" s="4">
        <v>0.033333</v>
      </c>
      <c r="E27" s="6">
        <f>D27*$B$2</f>
        <v>0.033333</v>
      </c>
      <c r="F27" t="s">
        <v>3</v>
      </c>
      <c r="G27" s="9">
        <f>E27*0.0632134321</f>
        <v>0.002107</v>
      </c>
    </row>
    <row r="28">
      <c r="A28" t="s" s="8">
        <v>65</v>
      </c>
      <c r="B28" t="s">
        <v>66</v>
      </c>
      <c r="C28" t="s">
        <v>67</v>
      </c>
      <c r="D28" s="4">
        <v>0.00151</v>
      </c>
      <c r="E28" s="6">
        <f>D28*$B$2</f>
        <v>0.00151</v>
      </c>
      <c r="F28" t="s">
        <v>19</v>
      </c>
      <c r="G28" s="9">
        <f>E28*4.04033506</f>
        <v>0.006101</v>
      </c>
    </row>
    <row r="29">
      <c r="A29" t="s" s="8">
        <v>68</v>
      </c>
      <c r="B29" t="s">
        <v>69</v>
      </c>
      <c r="C29" t="s">
        <v>67</v>
      </c>
      <c r="D29" s="4">
        <v>0.00375</v>
      </c>
      <c r="E29" s="6">
        <f>D29*$B$2</f>
        <v>0.00375</v>
      </c>
      <c r="F29" t="s">
        <v>19</v>
      </c>
      <c r="G29" s="9">
        <f>E29*1.1961</f>
        <v>0.004485</v>
      </c>
    </row>
    <row r="30">
      <c r="A30" t="s" s="8">
        <v>70</v>
      </c>
      <c r="B30" t="s">
        <v>71</v>
      </c>
      <c r="C30" t="s">
        <v>67</v>
      </c>
      <c r="D30" s="4">
        <v>0.429855</v>
      </c>
      <c r="E30" s="6">
        <f>D30*$B$2</f>
        <v>0.429855</v>
      </c>
      <c r="F30" t="s">
        <v>19</v>
      </c>
      <c r="G30" s="9">
        <f>E30*1.0981997427</f>
        <v>0.472067</v>
      </c>
    </row>
    <row r="31">
      <c r="A31" t="s" s="8">
        <v>72</v>
      </c>
      <c r="B31" t="s">
        <v>73</v>
      </c>
      <c r="C31" t="s">
        <v>67</v>
      </c>
      <c r="D31" s="4">
        <v>0.015133</v>
      </c>
      <c r="E31" s="6">
        <f>D31*$B$2</f>
        <v>0.015133</v>
      </c>
      <c r="F31" t="s">
        <v>19</v>
      </c>
      <c r="G31" s="9">
        <f>E31*0.9500209256</f>
        <v>0.014377</v>
      </c>
    </row>
    <row r="32">
      <c r="A32"/>
      <c r="B32"/>
      <c r="C32"/>
      <c r="D32"/>
      <c r="E32"/>
      <c r="F32" t="s" s="10">
        <v>74</v>
      </c>
      <c r="G32" s="11">
        <f>SUM(G7:G31)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75</v>
      </c>
      <c r="B1" t="s" s="7">
        <v>76</v>
      </c>
      <c r="C1" t="s" s="7">
        <v>77</v>
      </c>
      <c r="D1" t="s" s="7">
        <v>78</v>
      </c>
      <c r="E1" t="s" s="7">
        <v>79</v>
      </c>
      <c r="F1" t="s" s="7">
        <v>80</v>
      </c>
    </row>
    <row r="2">
      <c r="A2" t="s">
        <v>81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82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83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84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5"/>
      <c r="F5"/>
    </row>
    <row r="6">
      <c r="A6" t="s">
        <v>85</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86</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87</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88</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89</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90</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91</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92</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93</v>
      </c>
      <c r="B14"/>
      <c r="C14"/>
      <c r="D1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94</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95</v>
      </c>
      <c r="B16"/>
      <c r="C16"/>
      <c r="D1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96</v>
      </c>
      <c r="B17"/>
      <c r="C17"/>
      <c r="D1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97</v>
      </c>
      <c r="B18"/>
      <c r="C18"/>
      <c r="D1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98</v>
      </c>
      <c r="B1" t="s" s="7">
        <v>99</v>
      </c>
      <c r="C1" t="s" s="7">
        <v>100</v>
      </c>
      <c r="D1" t="s" s="7">
        <v>101</v>
      </c>
      <c r="E1" t="s" s="7">
        <v>10</v>
      </c>
    </row>
    <row r="2">
      <c r="A2">
        <v>0</v>
      </c>
      <c r="B2" t="s">
        <v>81</v>
      </c>
      <c r="C2" t="s">
        <v>102</v>
      </c>
      <c r="D2" s="6">
        <f>'Besoins'!$B$2*1</f>
        <v>1</v>
      </c>
      <c r="E2" t="s">
        <v>3</v>
      </c>
    </row>
    <row r="3">
      <c r="A3">
        <v>1</v>
      </c>
      <c r="B3" t="s">
        <v>103</v>
      </c>
      <c r="C3" t="s">
        <v>104</v>
      </c>
      <c r="D3" s="6">
        <f>'Besoins'!$B$2*1</f>
        <v>1</v>
      </c>
      <c r="E3" t="s">
        <v>3</v>
      </c>
    </row>
    <row r="4">
      <c r="A4">
        <v>1</v>
      </c>
      <c r="B4" t="s">
        <v>105</v>
      </c>
      <c r="C4" t="s">
        <v>102</v>
      </c>
      <c r="D4" s="6">
        <f>'Besoins'!$B$2*1</f>
        <v>1</v>
      </c>
      <c r="E4" t="s">
        <v>3</v>
      </c>
    </row>
    <row r="5">
      <c r="A5">
        <v>2</v>
      </c>
      <c r="B5" t="s">
        <v>106</v>
      </c>
      <c r="C5" t="s">
        <v>102</v>
      </c>
      <c r="D5" s="6">
        <f>'Besoins'!$B$2*0.0166666667</f>
        <v>0.016667</v>
      </c>
      <c r="E5" t="s">
        <v>3</v>
      </c>
    </row>
    <row r="6">
      <c r="A6">
        <v>3</v>
      </c>
      <c r="B6" t="s">
        <v>107</v>
      </c>
      <c r="C6" t="s">
        <v>102</v>
      </c>
      <c r="D6" s="6">
        <f>'Besoins'!$B$2*0.0333333333</f>
        <v>0.033333</v>
      </c>
      <c r="E6" t="s">
        <v>3</v>
      </c>
    </row>
    <row r="7">
      <c r="A7">
        <v>4</v>
      </c>
      <c r="B7" t="s">
        <v>108</v>
      </c>
      <c r="C7" t="s">
        <v>102</v>
      </c>
      <c r="D7" s="6">
        <f>'Besoins'!$B$2*0.0153333333</f>
        <v>0.015333</v>
      </c>
      <c r="E7" t="s">
        <v>19</v>
      </c>
    </row>
    <row r="8">
      <c r="A8">
        <v>5</v>
      </c>
      <c r="B8" t="s">
        <v>109</v>
      </c>
      <c r="C8" t="s">
        <v>110</v>
      </c>
      <c r="D8" s="6">
        <f>'Besoins'!$B$2*0.1333333333</f>
        <v>0.133333</v>
      </c>
      <c r="E8" t="s">
        <v>3</v>
      </c>
    </row>
    <row r="9">
      <c r="A9">
        <v>5</v>
      </c>
      <c r="B9" t="s">
        <v>111</v>
      </c>
      <c r="C9" t="s">
        <v>104</v>
      </c>
      <c r="D9" s="6">
        <f>'Besoins'!$B$2*0.0033333333</f>
        <v>0.003333</v>
      </c>
      <c r="E9" t="s">
        <v>19</v>
      </c>
    </row>
    <row r="10">
      <c r="A10">
        <v>5</v>
      </c>
      <c r="B10" t="s">
        <v>112</v>
      </c>
      <c r="C10" t="s">
        <v>104</v>
      </c>
      <c r="D10" s="6">
        <f>'Besoins'!$B$2*0.0033333333</f>
        <v>0.003333</v>
      </c>
      <c r="E10" t="s">
        <v>19</v>
      </c>
    </row>
    <row r="11">
      <c r="A11">
        <v>5</v>
      </c>
      <c r="B11" t="s">
        <v>113</v>
      </c>
      <c r="C11" t="s">
        <v>104</v>
      </c>
      <c r="D11" s="6">
        <f>'Besoins'!$B$2*0.0013333333</f>
        <v>0.001333</v>
      </c>
      <c r="E11" t="s">
        <v>19</v>
      </c>
    </row>
    <row r="12">
      <c r="A12">
        <v>4</v>
      </c>
      <c r="B12" t="s">
        <v>114</v>
      </c>
      <c r="C12" t="s">
        <v>104</v>
      </c>
      <c r="D12" s="6">
        <f>'Besoins'!$B$2*0.0333333333</f>
        <v>0.033333</v>
      </c>
      <c r="E12" t="s">
        <v>3</v>
      </c>
    </row>
    <row r="13">
      <c r="A13">
        <v>3</v>
      </c>
      <c r="B13" t="s">
        <v>115</v>
      </c>
      <c r="C13" t="s">
        <v>102</v>
      </c>
      <c r="D13" s="6">
        <f>'Besoins'!$B$2*0.005</f>
        <v>0.005</v>
      </c>
      <c r="E13" t="s">
        <v>15</v>
      </c>
    </row>
    <row r="14">
      <c r="A14">
        <v>4</v>
      </c>
      <c r="B14" t="s">
        <v>116</v>
      </c>
      <c r="C14" t="s">
        <v>104</v>
      </c>
      <c r="D14" s="6">
        <f>'Besoins'!$B$2*0.00125</f>
        <v>0.00125</v>
      </c>
      <c r="E14" t="s">
        <v>15</v>
      </c>
    </row>
    <row r="15">
      <c r="A15">
        <v>4</v>
      </c>
      <c r="B15" t="s">
        <v>117</v>
      </c>
      <c r="C15" t="s">
        <v>102</v>
      </c>
      <c r="D15" s="6">
        <f>'Besoins'!$B$2*0.00375</f>
        <v>0.00375</v>
      </c>
      <c r="E15" t="s">
        <v>15</v>
      </c>
    </row>
    <row r="16">
      <c r="A16">
        <v>5</v>
      </c>
      <c r="B16" t="s">
        <v>118</v>
      </c>
      <c r="C16" t="s">
        <v>104</v>
      </c>
      <c r="D16" s="6">
        <f>'Besoins'!$B$2*0.00375</f>
        <v>0.00375</v>
      </c>
      <c r="E16" t="s">
        <v>19</v>
      </c>
    </row>
    <row r="17">
      <c r="A17">
        <v>3</v>
      </c>
      <c r="B17" t="s">
        <v>119</v>
      </c>
      <c r="C17" t="s">
        <v>102</v>
      </c>
      <c r="D17" s="6">
        <f>'Besoins'!$B$2*0.048</f>
        <v>0.048</v>
      </c>
      <c r="E17" t="s">
        <v>19</v>
      </c>
    </row>
    <row r="18">
      <c r="A18">
        <v>4</v>
      </c>
      <c r="B18" t="s">
        <v>120</v>
      </c>
      <c r="C18" t="s">
        <v>104</v>
      </c>
      <c r="D18" s="6">
        <f>'Besoins'!$B$2*0.018</f>
        <v>0.018</v>
      </c>
      <c r="E18" t="s">
        <v>15</v>
      </c>
    </row>
    <row r="19">
      <c r="A19">
        <v>4</v>
      </c>
      <c r="B19" t="s">
        <v>121</v>
      </c>
      <c r="C19" t="s">
        <v>110</v>
      </c>
      <c r="D19" s="6">
        <f>'Besoins'!$B$2*0.01</f>
        <v>0.01</v>
      </c>
      <c r="E19" t="s">
        <v>19</v>
      </c>
    </row>
    <row r="20">
      <c r="A20">
        <v>4</v>
      </c>
      <c r="B20" t="s">
        <v>122</v>
      </c>
      <c r="C20" t="s">
        <v>110</v>
      </c>
      <c r="D20" s="6">
        <f>'Besoins'!$B$2*0.3</f>
        <v>0.3</v>
      </c>
      <c r="E20" t="s">
        <v>3</v>
      </c>
    </row>
    <row r="21">
      <c r="A21">
        <v>4</v>
      </c>
      <c r="B21" t="s">
        <v>123</v>
      </c>
      <c r="C21" t="s">
        <v>102</v>
      </c>
      <c r="D21" s="6">
        <f>'Besoins'!$B$2*0.018</f>
        <v>0.018</v>
      </c>
      <c r="E21" t="s">
        <v>19</v>
      </c>
    </row>
    <row r="22">
      <c r="A22">
        <v>5</v>
      </c>
      <c r="B22" t="s">
        <v>124</v>
      </c>
      <c r="C22" t="s">
        <v>110</v>
      </c>
      <c r="D22" s="6">
        <f>'Besoins'!$B$2*0.2</f>
        <v>0.2</v>
      </c>
      <c r="E22" t="s">
        <v>3</v>
      </c>
    </row>
    <row r="23">
      <c r="A23">
        <v>5</v>
      </c>
      <c r="B23" t="s">
        <v>111</v>
      </c>
      <c r="C23" t="s">
        <v>104</v>
      </c>
      <c r="D23" s="6">
        <f>'Besoins'!$B$2*0.0108</f>
        <v>0.0108</v>
      </c>
      <c r="E23" t="s">
        <v>19</v>
      </c>
    </row>
    <row r="24">
      <c r="A24">
        <v>5</v>
      </c>
      <c r="B24" t="s">
        <v>125</v>
      </c>
      <c r="C24" t="s">
        <v>104</v>
      </c>
      <c r="D24" s="6">
        <f>'Besoins'!$B$2*0.0028</f>
        <v>0.0028</v>
      </c>
      <c r="E24" t="s">
        <v>15</v>
      </c>
    </row>
    <row r="25">
      <c r="A25">
        <v>3</v>
      </c>
      <c r="B25" t="s">
        <v>126</v>
      </c>
      <c r="C25" t="s">
        <v>102</v>
      </c>
      <c r="D25" s="6">
        <f>'Besoins'!$B$2*0.0125</f>
        <v>0.0125</v>
      </c>
      <c r="E25" t="s">
        <v>19</v>
      </c>
    </row>
    <row r="26">
      <c r="A26">
        <v>4</v>
      </c>
      <c r="B26" t="s">
        <v>127</v>
      </c>
      <c r="C26" t="s">
        <v>104</v>
      </c>
      <c r="D26" s="6">
        <f>'Besoins'!$B$2*0.002970297</f>
        <v>0.00297</v>
      </c>
      <c r="E26" t="s">
        <v>19</v>
      </c>
    </row>
    <row r="27">
      <c r="A27">
        <v>4</v>
      </c>
      <c r="B27" t="s">
        <v>128</v>
      </c>
      <c r="C27" t="s">
        <v>104</v>
      </c>
      <c r="D27" s="6">
        <f>'Besoins'!$B$2*0.0012376238</f>
        <v>0.001238</v>
      </c>
      <c r="E27" t="s">
        <v>19</v>
      </c>
    </row>
    <row r="28">
      <c r="A28">
        <v>4</v>
      </c>
      <c r="B28" t="s">
        <v>129</v>
      </c>
      <c r="C28" t="s">
        <v>102</v>
      </c>
      <c r="D28" s="6">
        <f>'Besoins'!$B$2*0.0013613861</f>
        <v>0.001361</v>
      </c>
      <c r="E28" t="s">
        <v>19</v>
      </c>
    </row>
    <row r="29">
      <c r="A29">
        <v>5</v>
      </c>
      <c r="B29" t="s">
        <v>130</v>
      </c>
      <c r="C29" t="s">
        <v>102</v>
      </c>
      <c r="D29" s="6">
        <f>'Besoins'!$B$2*0.0032804485</f>
        <v>0.00328</v>
      </c>
      <c r="E29" t="s">
        <v>3</v>
      </c>
    </row>
    <row r="30">
      <c r="A30">
        <v>6</v>
      </c>
      <c r="B30" t="s">
        <v>131</v>
      </c>
      <c r="C30" t="s">
        <v>104</v>
      </c>
      <c r="D30" s="6">
        <f>'Besoins'!$B$2*0.0032804485</f>
        <v>0.00328</v>
      </c>
      <c r="E30" t="s">
        <v>19</v>
      </c>
    </row>
    <row r="31">
      <c r="A31">
        <v>5</v>
      </c>
      <c r="B31" t="s">
        <v>132</v>
      </c>
      <c r="C31" t="s">
        <v>104</v>
      </c>
      <c r="D31" s="6">
        <f>'Besoins'!$B$2*0.0005445545</f>
        <v>0.000545</v>
      </c>
      <c r="E31" t="s">
        <v>19</v>
      </c>
    </row>
    <row r="32">
      <c r="A32">
        <v>5</v>
      </c>
      <c r="B32" t="s">
        <v>133</v>
      </c>
      <c r="C32" t="s">
        <v>104</v>
      </c>
      <c r="D32" s="6">
        <f>'Besoins'!$B$2*0.0002722772</f>
        <v>0.000272</v>
      </c>
      <c r="E32" t="s">
        <v>19</v>
      </c>
    </row>
    <row r="33">
      <c r="A33">
        <v>4</v>
      </c>
      <c r="B33" t="s">
        <v>134</v>
      </c>
      <c r="C33" t="s">
        <v>104</v>
      </c>
      <c r="D33" s="6">
        <f>'Besoins'!$B$2*0.0044554455</f>
        <v>0.004455</v>
      </c>
      <c r="E33" t="s">
        <v>19</v>
      </c>
    </row>
    <row r="34">
      <c r="A34">
        <v>4</v>
      </c>
      <c r="B34" t="s">
        <v>120</v>
      </c>
      <c r="C34" t="s">
        <v>104</v>
      </c>
      <c r="D34" s="6">
        <f>'Besoins'!$B$2*0.0024752475</f>
        <v>0.002475</v>
      </c>
      <c r="E34" t="s">
        <v>15</v>
      </c>
    </row>
    <row r="35">
      <c r="A35">
        <v>3</v>
      </c>
      <c r="B35" t="s">
        <v>135</v>
      </c>
      <c r="C35" t="s">
        <v>102</v>
      </c>
      <c r="D35" s="6">
        <f>'Besoins'!$B$2*0.0076666667</f>
        <v>0.007667</v>
      </c>
      <c r="E35" t="s">
        <v>19</v>
      </c>
    </row>
    <row r="36">
      <c r="A36">
        <v>4</v>
      </c>
      <c r="B36" t="s">
        <v>121</v>
      </c>
      <c r="C36" t="s">
        <v>110</v>
      </c>
      <c r="D36" s="6">
        <f>'Besoins'!$B$2*0.005</f>
        <v>0.005</v>
      </c>
      <c r="E36" t="s">
        <v>19</v>
      </c>
    </row>
    <row r="37">
      <c r="A37">
        <v>4</v>
      </c>
      <c r="B37" t="s">
        <v>136</v>
      </c>
      <c r="C37" t="s">
        <v>104</v>
      </c>
      <c r="D37" s="6">
        <f>'Besoins'!$B$2*0.001</f>
        <v>0.001</v>
      </c>
      <c r="E37" t="s">
        <v>19</v>
      </c>
    </row>
    <row r="38">
      <c r="A38">
        <v>4</v>
      </c>
      <c r="B38" t="s">
        <v>137</v>
      </c>
      <c r="C38" t="s">
        <v>104</v>
      </c>
      <c r="D38" s="6">
        <f>'Besoins'!$B$2*0.0033333333</f>
        <v>0.003333</v>
      </c>
      <c r="E38" t="s">
        <v>15</v>
      </c>
    </row>
    <row r="39">
      <c r="A39">
        <v>4</v>
      </c>
      <c r="B39" t="s">
        <v>122</v>
      </c>
      <c r="C39" t="s">
        <v>110</v>
      </c>
      <c r="D39" s="6">
        <f>'Besoins'!$B$2*0.0833333333</f>
        <v>0.083333</v>
      </c>
      <c r="E39" t="s">
        <v>3</v>
      </c>
    </row>
    <row r="40">
      <c r="A40">
        <v>1</v>
      </c>
      <c r="B40" t="s">
        <v>138</v>
      </c>
      <c r="C40" t="s">
        <v>102</v>
      </c>
      <c r="D40" s="6">
        <f>'Besoins'!$B$2*1</f>
        <v>1</v>
      </c>
      <c r="E40" t="s">
        <v>3</v>
      </c>
    </row>
    <row r="41">
      <c r="A41">
        <v>2</v>
      </c>
      <c r="B41" t="s">
        <v>139</v>
      </c>
      <c r="C41" t="s">
        <v>102</v>
      </c>
      <c r="D41" s="6">
        <f>'Besoins'!$B$2*1</f>
        <v>1</v>
      </c>
      <c r="E41" t="s">
        <v>15</v>
      </c>
    </row>
    <row r="42">
      <c r="A42">
        <v>3</v>
      </c>
      <c r="B42" t="s">
        <v>140</v>
      </c>
      <c r="C42" t="s">
        <v>102</v>
      </c>
      <c r="D42" s="6">
        <f>'Besoins'!$B$2*0.7155172414</f>
        <v>0.715517</v>
      </c>
      <c r="E42" t="s">
        <v>19</v>
      </c>
    </row>
    <row r="43">
      <c r="A43">
        <v>4</v>
      </c>
      <c r="B43" t="s">
        <v>141</v>
      </c>
      <c r="C43" t="s">
        <v>104</v>
      </c>
      <c r="D43" s="6">
        <f>'Besoins'!$B$2*0.4293103448</f>
        <v>0.42931</v>
      </c>
      <c r="E43" t="s">
        <v>19</v>
      </c>
    </row>
    <row r="44">
      <c r="A44">
        <v>4</v>
      </c>
      <c r="B44" t="s">
        <v>142</v>
      </c>
      <c r="C44" t="s">
        <v>102</v>
      </c>
      <c r="D44" s="6">
        <f>'Besoins'!$B$2*1.724137931</f>
        <v>1.724138</v>
      </c>
      <c r="E44" t="s">
        <v>3</v>
      </c>
    </row>
    <row r="45">
      <c r="A45">
        <v>5</v>
      </c>
      <c r="B45" t="s">
        <v>143</v>
      </c>
      <c r="C45" t="s">
        <v>104</v>
      </c>
      <c r="D45" s="6">
        <f>'Besoins'!$B$2*1.724137931</f>
        <v>1.724138</v>
      </c>
      <c r="E45" t="s">
        <v>19</v>
      </c>
    </row>
    <row r="46">
      <c r="A46">
        <v>3</v>
      </c>
      <c r="B46" t="s">
        <v>144</v>
      </c>
      <c r="C46" t="s">
        <v>104</v>
      </c>
      <c r="D46" s="6">
        <f>'Besoins'!$B$2*0.2862068966</f>
        <v>0.286207</v>
      </c>
      <c r="E46" t="s">
        <v>15</v>
      </c>
    </row>
    <row r="47">
      <c r="A47">
        <v>1</v>
      </c>
      <c r="B47" t="s">
        <v>145</v>
      </c>
      <c r="C47" t="s">
        <v>102</v>
      </c>
      <c r="D47" s="6">
        <f>'Besoins'!$B$2*1</f>
        <v>1</v>
      </c>
      <c r="E47" t="s">
        <v>3</v>
      </c>
    </row>
    <row r="48">
      <c r="A48">
        <v>2</v>
      </c>
      <c r="B48" t="s">
        <v>146</v>
      </c>
      <c r="C48" t="s">
        <v>110</v>
      </c>
      <c r="D48" s="6">
        <f>'Besoins'!$B$2*1</f>
        <v>1</v>
      </c>
      <c r="E48" t="s">
        <v>3</v>
      </c>
    </row>
    <row r="49">
      <c r="A49">
        <v>2</v>
      </c>
      <c r="B49" t="s">
        <v>147</v>
      </c>
      <c r="C49" t="s">
        <v>110</v>
      </c>
      <c r="D49" s="6">
        <f>'Besoins'!$B$2*1</f>
        <v>1</v>
      </c>
      <c r="E49" t="s">
        <v>3</v>
      </c>
    </row>
    <row r="50">
      <c r="A50">
        <v>2</v>
      </c>
      <c r="B50" t="s">
        <v>148</v>
      </c>
      <c r="C50" t="s">
        <v>110</v>
      </c>
      <c r="D50" s="6">
        <f>'Besoins'!$B$2*1</f>
        <v>1</v>
      </c>
      <c r="E50" t="s">
        <v>3</v>
      </c>
    </row>
    <row r="51">
      <c r="A51">
        <v>2</v>
      </c>
      <c r="B51" t="s">
        <v>149</v>
      </c>
      <c r="C51" t="s">
        <v>110</v>
      </c>
      <c r="D51" s="6">
        <f>'Besoins'!$B$2*1</f>
        <v>1</v>
      </c>
      <c r="E51" t="s">
        <v>3</v>
      </c>
    </row>
    <row r="52">
      <c r="A52">
        <v>2</v>
      </c>
      <c r="B52" t="s">
        <v>150</v>
      </c>
      <c r="C52" t="s">
        <v>110</v>
      </c>
      <c r="D52" s="6">
        <f>'Besoins'!$B$2*1</f>
        <v>1</v>
      </c>
      <c r="E52" t="s">
        <v>3</v>
      </c>
    </row>
    <row r="53">
      <c r="A53">
        <v>2</v>
      </c>
      <c r="B53" t="s">
        <v>151</v>
      </c>
      <c r="C53" t="s">
        <v>110</v>
      </c>
      <c r="D53" s="6">
        <f>'Besoins'!$B$2*1</f>
        <v>1</v>
      </c>
      <c r="E53" t="s">
        <v>3</v>
      </c>
    </row>
    <row r="54">
      <c r="A54">
        <v>2</v>
      </c>
      <c r="B54" t="s">
        <v>152</v>
      </c>
      <c r="C54" t="s">
        <v>110</v>
      </c>
      <c r="D54" s="6">
        <f>'Besoins'!$B$2*4</f>
        <v>4</v>
      </c>
      <c r="E54" t="s">
        <v>3</v>
      </c>
    </row>
    <row r="55">
      <c r="A55">
        <v>2</v>
      </c>
      <c r="B55" t="s">
        <v>153</v>
      </c>
      <c r="C55" t="s">
        <v>110</v>
      </c>
      <c r="D55" s="6">
        <f>'Besoins'!$B$2*1</f>
        <v>1</v>
      </c>
      <c r="E55" t="s">
        <v>3</v>
      </c>
    </row>
    <row r="56">
      <c r="A56">
        <v>2</v>
      </c>
      <c r="B56" t="s">
        <v>154</v>
      </c>
      <c r="C56" t="s">
        <v>110</v>
      </c>
      <c r="D56" s="6">
        <f>'Besoins'!$B$2*4</f>
        <v>4</v>
      </c>
      <c r="E5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s>
  <sheetData>
    <row r="1" customHeight="1" ht="24">
      <c r="A1" t="s" s="2">
        <v>155</v>
      </c>
      <c r="B1"/>
      <c r="C1"/>
      <c r="D1"/>
    </row>
    <row r="2">
      <c r="A2" t="str" s="13">
        <f>"00000642 · CARTE · référence : "&amp;Besoins!B3&amp;" "&amp;Besoins!C3&amp;" · multiplicateur réglable sur la feuille ""Besoins"""</f>
        <v>00000642 · CARTE · référence : 1 pc · multiplicateur réglable sur la feuille </v>
      </c>
      <c r="B2"/>
      <c r="C2"/>
      <c r="D2"/>
    </row>
    <row r="3">
      <c r="A3"/>
      <c r="B3"/>
      <c r="C3"/>
      <c r="D3"/>
    </row>
    <row r="4">
      <c r="A4" t="s" s="14">
        <v>156</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157</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158</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159</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4"/>
      <c r="D14"/>
    </row>
    <row r="15">
      <c r="A15"/>
      <c r="B15"/>
      <c r="C15"/>
      <c r="D15"/>
    </row>
    <row r="16">
      <c r="A16" t="s" s="14">
        <v>160</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161</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162</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163</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164</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165</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166</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4">
        <v>167</v>
      </c>
      <c r="B37"/>
      <c r="C37"/>
      <c r="D37"/>
    </row>
    <row r="38">
      <c r="A38"/>
      <c r="B3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4">
        <v>168</v>
      </c>
      <c r="B40"/>
      <c r="C40"/>
      <c r="D40"/>
    </row>
    <row r="41">
      <c r="A41"/>
      <c r="B4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1"/>
      <c r="D41"/>
    </row>
    <row r="42">
      <c r="A42"/>
      <c r="B42"/>
      <c r="C42"/>
      <c r="D42"/>
    </row>
    <row r="43">
      <c r="A43" t="s" s="14">
        <v>169</v>
      </c>
      <c r="B43"/>
      <c r="C43"/>
      <c r="D43"/>
    </row>
    <row r="44">
      <c r="A44"/>
      <c r="B4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4"/>
      <c r="D44"/>
    </row>
    <row r="45">
      <c r="A45"/>
      <c r="B45"/>
      <c r="C45"/>
      <c r="D45"/>
    </row>
    <row r="46">
      <c r="A46" t="s" s="14">
        <v>170</v>
      </c>
      <c r="B46"/>
      <c r="C46"/>
      <c r="D46"/>
    </row>
    <row r="47">
      <c r="A47"/>
      <c r="B4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7"/>
      <c r="D47"/>
    </row>
    <row r="48">
      <c r="A48"/>
      <c r="B48"/>
      <c r="C48"/>
      <c r="D48"/>
    </row>
    <row r="49">
      <c r="A49" t="s" s="14">
        <v>171</v>
      </c>
      <c r="B49"/>
      <c r="C49"/>
      <c r="D49"/>
    </row>
    <row r="50">
      <c r="A50"/>
      <c r="B5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0"/>
      <c r="D50"/>
    </row>
    <row r="51">
      <c r="A51"/>
      <c r="B51"/>
      <c r="C51"/>
      <c r="D51"/>
    </row>
    <row r="52">
      <c r="A52" t="s" s="14">
        <v>172</v>
      </c>
      <c r="B52"/>
      <c r="C52"/>
      <c r="D52"/>
    </row>
    <row r="53">
      <c r="A53"/>
      <c r="B5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3"/>
      <c r="D53"/>
    </row>
    <row r="54">
      <c r="A54"/>
      <c r="B54"/>
      <c r="C54"/>
      <c r="D54"/>
    </row>
    <row r="55">
      <c r="A55" t="s" s="16">
        <v>173</v>
      </c>
      <c r="B55"/>
      <c r="C55"/>
      <c r="D55"/>
    </row>
  </sheetData>
  <sheetProtection sheet="1"/>
  <mergeCells count="3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A43:D43"/>
    <mergeCell ref="B44:D44"/>
    <mergeCell ref="A46:D46"/>
    <mergeCell ref="B47:D47"/>
    <mergeCell ref="A49:D49"/>
    <mergeCell ref="B50:D50"/>
    <mergeCell ref="A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2026-09-15T13:56:22Z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2026-09-15T13:56:22Z</dcterms:modified>
  <cp:revision>1</cp:revision>
</cp:coreProperties>
</file>